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OB FREELANCE\"/>
    </mc:Choice>
  </mc:AlternateContent>
  <xr:revisionPtr revIDLastSave="0" documentId="13_ncr:1_{088199D1-F837-494D-9037-263C500F4DA3}" xr6:coauthVersionLast="47" xr6:coauthVersionMax="47" xr10:uidLastSave="{00000000-0000-0000-0000-000000000000}"/>
  <bookViews>
    <workbookView xWindow="-120" yWindow="-120" windowWidth="20730" windowHeight="11160" firstSheet="1" activeTab="1" xr2:uid="{6A933072-C052-45CC-9999-BD9B749E2D49}"/>
  </bookViews>
  <sheets>
    <sheet name="ANTIOKSIDAN" sheetId="1" r:id="rId1"/>
    <sheet name="VITAMIN C" sheetId="2" r:id="rId2"/>
    <sheet name="TPT" sheetId="3" r:id="rId3"/>
    <sheet name="LAB" sheetId="4" r:id="rId4"/>
    <sheet name="HASIL LAB" sheetId="7" r:id="rId5"/>
    <sheet name="ORLEP" sheetId="9" r:id="rId6"/>
    <sheet name="RANK ORLEP" sheetId="8" r:id="rId7"/>
    <sheet name="PPT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4" i="6" l="1"/>
  <c r="P54" i="6"/>
  <c r="O55" i="6"/>
  <c r="P55" i="6"/>
  <c r="O56" i="6"/>
  <c r="P56" i="6"/>
  <c r="O57" i="6"/>
  <c r="P57" i="6"/>
  <c r="O58" i="6"/>
  <c r="P58" i="6"/>
  <c r="O59" i="6"/>
  <c r="P59" i="6"/>
  <c r="O60" i="6"/>
  <c r="P60" i="6"/>
  <c r="O61" i="6"/>
  <c r="P61" i="6"/>
  <c r="O62" i="6"/>
  <c r="P62" i="6"/>
  <c r="E13" i="6" l="1"/>
  <c r="E12" i="6"/>
  <c r="E11" i="6"/>
  <c r="E9" i="6"/>
  <c r="E7" i="6"/>
  <c r="E6" i="6"/>
  <c r="E5" i="6"/>
  <c r="W13" i="6"/>
  <c r="U13" i="6"/>
  <c r="S13" i="6"/>
  <c r="Q13" i="6"/>
  <c r="O13" i="6"/>
  <c r="M13" i="6"/>
  <c r="K13" i="6"/>
  <c r="I13" i="6"/>
  <c r="G13" i="6"/>
  <c r="W12" i="6"/>
  <c r="U12" i="6"/>
  <c r="S12" i="6"/>
  <c r="Q12" i="6"/>
  <c r="O12" i="6"/>
  <c r="M12" i="6"/>
  <c r="K12" i="6"/>
  <c r="I12" i="6"/>
  <c r="G12" i="6"/>
  <c r="W11" i="6"/>
  <c r="U11" i="6"/>
  <c r="S11" i="6"/>
  <c r="Q11" i="6"/>
  <c r="O11" i="6"/>
  <c r="M11" i="6"/>
  <c r="K11" i="6"/>
  <c r="I11" i="6"/>
  <c r="G11" i="6"/>
  <c r="W10" i="6"/>
  <c r="U10" i="6"/>
  <c r="S10" i="6"/>
  <c r="Q10" i="6"/>
  <c r="O10" i="6"/>
  <c r="M10" i="6"/>
  <c r="K10" i="6"/>
  <c r="I10" i="6"/>
  <c r="G10" i="6"/>
  <c r="E10" i="6"/>
  <c r="W9" i="6"/>
  <c r="U9" i="6"/>
  <c r="S9" i="6"/>
  <c r="Q9" i="6"/>
  <c r="O9" i="6"/>
  <c r="M9" i="6"/>
  <c r="K9" i="6"/>
  <c r="I9" i="6"/>
  <c r="G9" i="6"/>
  <c r="W8" i="6"/>
  <c r="U8" i="6"/>
  <c r="S8" i="6"/>
  <c r="Q8" i="6"/>
  <c r="O8" i="6"/>
  <c r="M8" i="6"/>
  <c r="K8" i="6"/>
  <c r="I8" i="6"/>
  <c r="G8" i="6"/>
  <c r="E8" i="6"/>
  <c r="W7" i="6"/>
  <c r="U7" i="6"/>
  <c r="S7" i="6"/>
  <c r="Q7" i="6"/>
  <c r="O7" i="6"/>
  <c r="M7" i="6"/>
  <c r="K7" i="6"/>
  <c r="I7" i="6"/>
  <c r="G7" i="6"/>
  <c r="W6" i="6"/>
  <c r="U6" i="6"/>
  <c r="S6" i="6"/>
  <c r="Q6" i="6"/>
  <c r="O6" i="6"/>
  <c r="M6" i="6"/>
  <c r="K6" i="6"/>
  <c r="I6" i="6"/>
  <c r="G6" i="6"/>
  <c r="W5" i="6"/>
  <c r="U5" i="6"/>
  <c r="S5" i="6"/>
  <c r="Q5" i="6"/>
  <c r="O5" i="6"/>
  <c r="M5" i="6"/>
  <c r="K5" i="6"/>
  <c r="I5" i="6"/>
  <c r="G5" i="6"/>
  <c r="E14" i="6" l="1"/>
  <c r="F12" i="6" s="1"/>
  <c r="V12" i="6" l="1"/>
  <c r="R12" i="6"/>
  <c r="N12" i="6"/>
  <c r="J12" i="6"/>
  <c r="X12" i="6"/>
  <c r="T12" i="6"/>
  <c r="L12" i="6"/>
  <c r="P12" i="6"/>
  <c r="H12" i="6"/>
  <c r="F6" i="6"/>
  <c r="F11" i="6"/>
  <c r="F8" i="6"/>
  <c r="F9" i="6"/>
  <c r="F10" i="6"/>
  <c r="F7" i="6"/>
  <c r="F5" i="6"/>
  <c r="F13" i="6"/>
  <c r="V8" i="6" l="1"/>
  <c r="R8" i="6"/>
  <c r="N8" i="6"/>
  <c r="J8" i="6"/>
  <c r="X8" i="6"/>
  <c r="P8" i="6"/>
  <c r="H8" i="6"/>
  <c r="T8" i="6"/>
  <c r="L8" i="6"/>
  <c r="V7" i="6"/>
  <c r="R7" i="6"/>
  <c r="N7" i="6"/>
  <c r="J7" i="6"/>
  <c r="T7" i="6"/>
  <c r="L7" i="6"/>
  <c r="X7" i="6"/>
  <c r="P7" i="6"/>
  <c r="H7" i="6"/>
  <c r="V11" i="6"/>
  <c r="R11" i="6"/>
  <c r="N11" i="6"/>
  <c r="J11" i="6"/>
  <c r="X11" i="6"/>
  <c r="P11" i="6"/>
  <c r="H11" i="6"/>
  <c r="T11" i="6"/>
  <c r="L11" i="6"/>
  <c r="V10" i="6"/>
  <c r="R10" i="6"/>
  <c r="N10" i="6"/>
  <c r="J10" i="6"/>
  <c r="T10" i="6"/>
  <c r="P10" i="6"/>
  <c r="H10" i="6"/>
  <c r="X10" i="6"/>
  <c r="L10" i="6"/>
  <c r="V6" i="6"/>
  <c r="R6" i="6"/>
  <c r="N6" i="6"/>
  <c r="J6" i="6"/>
  <c r="X6" i="6"/>
  <c r="L6" i="6"/>
  <c r="T6" i="6"/>
  <c r="P6" i="6"/>
  <c r="H6" i="6"/>
  <c r="V5" i="6"/>
  <c r="R5" i="6"/>
  <c r="N5" i="6"/>
  <c r="N14" i="6" s="1"/>
  <c r="H31" i="6" s="1"/>
  <c r="J5" i="6"/>
  <c r="X5" i="6"/>
  <c r="P5" i="6"/>
  <c r="H5" i="6"/>
  <c r="T5" i="6"/>
  <c r="L5" i="6"/>
  <c r="V13" i="6"/>
  <c r="R13" i="6"/>
  <c r="N13" i="6"/>
  <c r="J13" i="6"/>
  <c r="X13" i="6"/>
  <c r="T13" i="6"/>
  <c r="P13" i="6"/>
  <c r="L13" i="6"/>
  <c r="H13" i="6"/>
  <c r="V9" i="6"/>
  <c r="R9" i="6"/>
  <c r="N9" i="6"/>
  <c r="J9" i="6"/>
  <c r="T9" i="6"/>
  <c r="L9" i="6"/>
  <c r="X9" i="6"/>
  <c r="P9" i="6"/>
  <c r="H9" i="6"/>
  <c r="P14" i="6" l="1"/>
  <c r="I31" i="6" s="1"/>
  <c r="R14" i="6"/>
  <c r="J31" i="6" s="1"/>
  <c r="L14" i="6"/>
  <c r="G31" i="6" s="1"/>
  <c r="X14" i="6"/>
  <c r="M31" i="6" s="1"/>
  <c r="V14" i="6"/>
  <c r="H14" i="6"/>
  <c r="E31" i="6" s="1"/>
  <c r="T14" i="6"/>
  <c r="K31" i="6" s="1"/>
  <c r="J14" i="6"/>
  <c r="F31" i="6" s="1"/>
  <c r="P115" i="9" l="1"/>
  <c r="P116" i="9"/>
  <c r="P75" i="9"/>
  <c r="P74" i="9"/>
  <c r="P33" i="9"/>
  <c r="P34" i="9"/>
  <c r="X113" i="9"/>
  <c r="W113" i="9"/>
  <c r="V113" i="9"/>
  <c r="U113" i="9"/>
  <c r="T113" i="9"/>
  <c r="S113" i="9"/>
  <c r="R113" i="9"/>
  <c r="Q113" i="9"/>
  <c r="P113" i="9"/>
  <c r="X112" i="9"/>
  <c r="W112" i="9"/>
  <c r="V112" i="9"/>
  <c r="U112" i="9"/>
  <c r="T112" i="9"/>
  <c r="S112" i="9"/>
  <c r="R112" i="9"/>
  <c r="Q112" i="9"/>
  <c r="P112" i="9"/>
  <c r="Y111" i="9"/>
  <c r="Y110" i="9"/>
  <c r="Y109" i="9"/>
  <c r="Y108" i="9"/>
  <c r="Y107" i="9"/>
  <c r="Y106" i="9"/>
  <c r="Y105" i="9"/>
  <c r="Y104" i="9"/>
  <c r="Y103" i="9"/>
  <c r="Y102" i="9"/>
  <c r="X98" i="9"/>
  <c r="W98" i="9"/>
  <c r="V98" i="9"/>
  <c r="U98" i="9"/>
  <c r="T98" i="9"/>
  <c r="S98" i="9"/>
  <c r="R98" i="9"/>
  <c r="Q98" i="9"/>
  <c r="P98" i="9"/>
  <c r="X97" i="9"/>
  <c r="W97" i="9"/>
  <c r="V97" i="9"/>
  <c r="U97" i="9"/>
  <c r="T97" i="9"/>
  <c r="S97" i="9"/>
  <c r="R97" i="9"/>
  <c r="Q97" i="9"/>
  <c r="P97" i="9"/>
  <c r="Y96" i="9"/>
  <c r="Y95" i="9"/>
  <c r="Y94" i="9"/>
  <c r="Y93" i="9"/>
  <c r="Y92" i="9"/>
  <c r="Y91" i="9"/>
  <c r="Y90" i="9"/>
  <c r="Y89" i="9"/>
  <c r="Y88" i="9"/>
  <c r="Y87" i="9"/>
  <c r="X72" i="9"/>
  <c r="W72" i="9"/>
  <c r="V72" i="9"/>
  <c r="U72" i="9"/>
  <c r="T72" i="9"/>
  <c r="S72" i="9"/>
  <c r="R72" i="9"/>
  <c r="Q72" i="9"/>
  <c r="P72" i="9"/>
  <c r="X71" i="9"/>
  <c r="W71" i="9"/>
  <c r="V71" i="9"/>
  <c r="U71" i="9"/>
  <c r="T71" i="9"/>
  <c r="S71" i="9"/>
  <c r="R71" i="9"/>
  <c r="Q71" i="9"/>
  <c r="P71" i="9"/>
  <c r="Y70" i="9"/>
  <c r="Y69" i="9"/>
  <c r="Y68" i="9"/>
  <c r="Y67" i="9"/>
  <c r="Y66" i="9"/>
  <c r="Y65" i="9"/>
  <c r="Y64" i="9"/>
  <c r="Y63" i="9"/>
  <c r="Y62" i="9"/>
  <c r="Y61" i="9"/>
  <c r="X57" i="9"/>
  <c r="W57" i="9"/>
  <c r="V57" i="9"/>
  <c r="U57" i="9"/>
  <c r="T57" i="9"/>
  <c r="S57" i="9"/>
  <c r="R57" i="9"/>
  <c r="Q57" i="9"/>
  <c r="P57" i="9"/>
  <c r="X56" i="9"/>
  <c r="W56" i="9"/>
  <c r="V56" i="9"/>
  <c r="U56" i="9"/>
  <c r="T56" i="9"/>
  <c r="S56" i="9"/>
  <c r="R56" i="9"/>
  <c r="Q56" i="9"/>
  <c r="P56" i="9"/>
  <c r="Y55" i="9"/>
  <c r="Y54" i="9"/>
  <c r="Y53" i="9"/>
  <c r="Y52" i="9"/>
  <c r="Y51" i="9"/>
  <c r="Y50" i="9"/>
  <c r="Y49" i="9"/>
  <c r="Y48" i="9"/>
  <c r="Y47" i="9"/>
  <c r="Y46" i="9"/>
  <c r="Y14" i="9"/>
  <c r="Y13" i="9"/>
  <c r="Y11" i="9"/>
  <c r="Y10" i="9"/>
  <c r="Y9" i="9"/>
  <c r="W16" i="9"/>
  <c r="S16" i="9"/>
  <c r="X16" i="9"/>
  <c r="T16" i="9"/>
  <c r="Y7" i="9"/>
  <c r="U15" i="9"/>
  <c r="Q15" i="9"/>
  <c r="V15" i="9"/>
  <c r="Y5" i="9"/>
  <c r="X31" i="9"/>
  <c r="W31" i="9"/>
  <c r="V31" i="9"/>
  <c r="U31" i="9"/>
  <c r="T31" i="9"/>
  <c r="S31" i="9"/>
  <c r="R31" i="9"/>
  <c r="Q31" i="9"/>
  <c r="P31" i="9"/>
  <c r="X30" i="9"/>
  <c r="W30" i="9"/>
  <c r="V30" i="9"/>
  <c r="U30" i="9"/>
  <c r="T30" i="9"/>
  <c r="S30" i="9"/>
  <c r="R30" i="9"/>
  <c r="Q30" i="9"/>
  <c r="P30" i="9"/>
  <c r="Y29" i="9"/>
  <c r="Y28" i="9"/>
  <c r="Y27" i="9"/>
  <c r="Y26" i="9"/>
  <c r="Y25" i="9"/>
  <c r="Y24" i="9"/>
  <c r="Y23" i="9"/>
  <c r="Y22" i="9"/>
  <c r="Y21" i="9"/>
  <c r="Y20" i="9"/>
  <c r="Y8" i="9"/>
  <c r="Y12" i="9"/>
  <c r="R16" i="9"/>
  <c r="V16" i="9"/>
  <c r="X15" i="9"/>
  <c r="T15" i="9"/>
  <c r="P15" i="9"/>
  <c r="L122" i="9"/>
  <c r="K122" i="9"/>
  <c r="J122" i="9"/>
  <c r="I122" i="9"/>
  <c r="H122" i="9"/>
  <c r="G122" i="9"/>
  <c r="F122" i="9"/>
  <c r="E122" i="9"/>
  <c r="D122" i="9"/>
  <c r="C122" i="9"/>
  <c r="M121" i="9"/>
  <c r="M120" i="9"/>
  <c r="M119" i="9"/>
  <c r="L118" i="9"/>
  <c r="K118" i="9"/>
  <c r="J118" i="9"/>
  <c r="I118" i="9"/>
  <c r="H118" i="9"/>
  <c r="G118" i="9"/>
  <c r="F118" i="9"/>
  <c r="D118" i="9"/>
  <c r="C118" i="9"/>
  <c r="M117" i="9"/>
  <c r="M116" i="9"/>
  <c r="M115" i="9"/>
  <c r="L114" i="9"/>
  <c r="K114" i="9"/>
  <c r="J114" i="9"/>
  <c r="I114" i="9"/>
  <c r="H114" i="9"/>
  <c r="G114" i="9"/>
  <c r="F114" i="9"/>
  <c r="E114" i="9"/>
  <c r="D114" i="9"/>
  <c r="C114" i="9"/>
  <c r="M113" i="9"/>
  <c r="M112" i="9"/>
  <c r="M111" i="9"/>
  <c r="L110" i="9"/>
  <c r="K110" i="9"/>
  <c r="J110" i="9"/>
  <c r="I110" i="9"/>
  <c r="H110" i="9"/>
  <c r="G110" i="9"/>
  <c r="F110" i="9"/>
  <c r="E110" i="9"/>
  <c r="D110" i="9"/>
  <c r="C110" i="9"/>
  <c r="M109" i="9"/>
  <c r="M108" i="9"/>
  <c r="M107" i="9"/>
  <c r="L106" i="9"/>
  <c r="K106" i="9"/>
  <c r="J106" i="9"/>
  <c r="I106" i="9"/>
  <c r="H106" i="9"/>
  <c r="G106" i="9"/>
  <c r="F106" i="9"/>
  <c r="E106" i="9"/>
  <c r="D106" i="9"/>
  <c r="C106" i="9"/>
  <c r="M105" i="9"/>
  <c r="M104" i="9"/>
  <c r="M103" i="9"/>
  <c r="L102" i="9"/>
  <c r="K102" i="9"/>
  <c r="J102" i="9"/>
  <c r="I102" i="9"/>
  <c r="H102" i="9"/>
  <c r="G102" i="9"/>
  <c r="F102" i="9"/>
  <c r="E102" i="9"/>
  <c r="D102" i="9"/>
  <c r="C102" i="9"/>
  <c r="M101" i="9"/>
  <c r="M100" i="9"/>
  <c r="M99" i="9"/>
  <c r="L98" i="9"/>
  <c r="K98" i="9"/>
  <c r="J98" i="9"/>
  <c r="I98" i="9"/>
  <c r="H98" i="9"/>
  <c r="G98" i="9"/>
  <c r="F98" i="9"/>
  <c r="E98" i="9"/>
  <c r="D98" i="9"/>
  <c r="C98" i="9"/>
  <c r="M97" i="9"/>
  <c r="M96" i="9"/>
  <c r="M95" i="9"/>
  <c r="L94" i="9"/>
  <c r="K94" i="9"/>
  <c r="J94" i="9"/>
  <c r="I94" i="9"/>
  <c r="H94" i="9"/>
  <c r="G94" i="9"/>
  <c r="F94" i="9"/>
  <c r="E94" i="9"/>
  <c r="D94" i="9"/>
  <c r="C94" i="9"/>
  <c r="M93" i="9"/>
  <c r="M92" i="9"/>
  <c r="M91" i="9"/>
  <c r="L90" i="9"/>
  <c r="K90" i="9"/>
  <c r="J90" i="9"/>
  <c r="I90" i="9"/>
  <c r="H90" i="9"/>
  <c r="G90" i="9"/>
  <c r="F90" i="9"/>
  <c r="E90" i="9"/>
  <c r="D90" i="9"/>
  <c r="C90" i="9"/>
  <c r="M89" i="9"/>
  <c r="M88" i="9"/>
  <c r="M87" i="9"/>
  <c r="L81" i="9"/>
  <c r="K81" i="9"/>
  <c r="J81" i="9"/>
  <c r="I81" i="9"/>
  <c r="H81" i="9"/>
  <c r="G81" i="9"/>
  <c r="F81" i="9"/>
  <c r="E81" i="9"/>
  <c r="D81" i="9"/>
  <c r="C81" i="9"/>
  <c r="M80" i="9"/>
  <c r="M79" i="9"/>
  <c r="M78" i="9"/>
  <c r="L77" i="9"/>
  <c r="K77" i="9"/>
  <c r="J77" i="9"/>
  <c r="I77" i="9"/>
  <c r="H77" i="9"/>
  <c r="G77" i="9"/>
  <c r="F77" i="9"/>
  <c r="D77" i="9"/>
  <c r="C77" i="9"/>
  <c r="M76" i="9"/>
  <c r="M75" i="9"/>
  <c r="M74" i="9"/>
  <c r="L73" i="9"/>
  <c r="K73" i="9"/>
  <c r="J73" i="9"/>
  <c r="I73" i="9"/>
  <c r="H73" i="9"/>
  <c r="G73" i="9"/>
  <c r="F73" i="9"/>
  <c r="E73" i="9"/>
  <c r="D73" i="9"/>
  <c r="C73" i="9"/>
  <c r="M72" i="9"/>
  <c r="M71" i="9"/>
  <c r="M70" i="9"/>
  <c r="L69" i="9"/>
  <c r="K69" i="9"/>
  <c r="J69" i="9"/>
  <c r="I69" i="9"/>
  <c r="H69" i="9"/>
  <c r="G69" i="9"/>
  <c r="F69" i="9"/>
  <c r="E69" i="9"/>
  <c r="D69" i="9"/>
  <c r="C69" i="9"/>
  <c r="M68" i="9"/>
  <c r="M67" i="9"/>
  <c r="M66" i="9"/>
  <c r="L65" i="9"/>
  <c r="K65" i="9"/>
  <c r="J65" i="9"/>
  <c r="I65" i="9"/>
  <c r="H65" i="9"/>
  <c r="G65" i="9"/>
  <c r="F65" i="9"/>
  <c r="E65" i="9"/>
  <c r="D65" i="9"/>
  <c r="C65" i="9"/>
  <c r="M64" i="9"/>
  <c r="M63" i="9"/>
  <c r="M62" i="9"/>
  <c r="L61" i="9"/>
  <c r="K61" i="9"/>
  <c r="J61" i="9"/>
  <c r="I61" i="9"/>
  <c r="H61" i="9"/>
  <c r="G61" i="9"/>
  <c r="F61" i="9"/>
  <c r="E61" i="9"/>
  <c r="D61" i="9"/>
  <c r="C61" i="9"/>
  <c r="M60" i="9"/>
  <c r="M59" i="9"/>
  <c r="M58" i="9"/>
  <c r="L57" i="9"/>
  <c r="K57" i="9"/>
  <c r="J57" i="9"/>
  <c r="I57" i="9"/>
  <c r="H57" i="9"/>
  <c r="G57" i="9"/>
  <c r="F57" i="9"/>
  <c r="E57" i="9"/>
  <c r="D57" i="9"/>
  <c r="C57" i="9"/>
  <c r="M56" i="9"/>
  <c r="M55" i="9"/>
  <c r="M54" i="9"/>
  <c r="L53" i="9"/>
  <c r="K53" i="9"/>
  <c r="J53" i="9"/>
  <c r="I53" i="9"/>
  <c r="H53" i="9"/>
  <c r="G53" i="9"/>
  <c r="F53" i="9"/>
  <c r="E53" i="9"/>
  <c r="D53" i="9"/>
  <c r="C53" i="9"/>
  <c r="M52" i="9"/>
  <c r="M51" i="9"/>
  <c r="M50" i="9"/>
  <c r="L49" i="9"/>
  <c r="K49" i="9"/>
  <c r="J49" i="9"/>
  <c r="I49" i="9"/>
  <c r="H49" i="9"/>
  <c r="G49" i="9"/>
  <c r="F49" i="9"/>
  <c r="E49" i="9"/>
  <c r="D49" i="9"/>
  <c r="C49" i="9"/>
  <c r="M48" i="9"/>
  <c r="M47" i="9"/>
  <c r="M46" i="9"/>
  <c r="L40" i="9"/>
  <c r="K40" i="9"/>
  <c r="J40" i="9"/>
  <c r="I40" i="9"/>
  <c r="H40" i="9"/>
  <c r="G40" i="9"/>
  <c r="F40" i="9"/>
  <c r="E40" i="9"/>
  <c r="D40" i="9"/>
  <c r="C40" i="9"/>
  <c r="M39" i="9"/>
  <c r="M38" i="9"/>
  <c r="M37" i="9"/>
  <c r="L36" i="9"/>
  <c r="K36" i="9"/>
  <c r="J36" i="9"/>
  <c r="I36" i="9"/>
  <c r="H36" i="9"/>
  <c r="G36" i="9"/>
  <c r="F36" i="9"/>
  <c r="D36" i="9"/>
  <c r="C36" i="9"/>
  <c r="M35" i="9"/>
  <c r="M34" i="9"/>
  <c r="M33" i="9"/>
  <c r="L32" i="9"/>
  <c r="K32" i="9"/>
  <c r="J32" i="9"/>
  <c r="I32" i="9"/>
  <c r="H32" i="9"/>
  <c r="G32" i="9"/>
  <c r="F32" i="9"/>
  <c r="E32" i="9"/>
  <c r="D32" i="9"/>
  <c r="C32" i="9"/>
  <c r="M31" i="9"/>
  <c r="M30" i="9"/>
  <c r="M29" i="9"/>
  <c r="L28" i="9"/>
  <c r="K28" i="9"/>
  <c r="J28" i="9"/>
  <c r="I28" i="9"/>
  <c r="H28" i="9"/>
  <c r="G28" i="9"/>
  <c r="F28" i="9"/>
  <c r="E28" i="9"/>
  <c r="D28" i="9"/>
  <c r="C28" i="9"/>
  <c r="M27" i="9"/>
  <c r="M26" i="9"/>
  <c r="M25" i="9"/>
  <c r="L24" i="9"/>
  <c r="K24" i="9"/>
  <c r="J24" i="9"/>
  <c r="I24" i="9"/>
  <c r="H24" i="9"/>
  <c r="G24" i="9"/>
  <c r="F24" i="9"/>
  <c r="E24" i="9"/>
  <c r="D24" i="9"/>
  <c r="C24" i="9"/>
  <c r="M23" i="9"/>
  <c r="M22" i="9"/>
  <c r="M21" i="9"/>
  <c r="L20" i="9"/>
  <c r="K20" i="9"/>
  <c r="J20" i="9"/>
  <c r="I20" i="9"/>
  <c r="H20" i="9"/>
  <c r="G20" i="9"/>
  <c r="F20" i="9"/>
  <c r="E20" i="9"/>
  <c r="D20" i="9"/>
  <c r="C20" i="9"/>
  <c r="M19" i="9"/>
  <c r="M18" i="9"/>
  <c r="M17" i="9"/>
  <c r="L16" i="9"/>
  <c r="K16" i="9"/>
  <c r="J16" i="9"/>
  <c r="I16" i="9"/>
  <c r="H16" i="9"/>
  <c r="G16" i="9"/>
  <c r="F16" i="9"/>
  <c r="E16" i="9"/>
  <c r="D16" i="9"/>
  <c r="C16" i="9"/>
  <c r="M15" i="9"/>
  <c r="M14" i="9"/>
  <c r="M13" i="9"/>
  <c r="L12" i="9"/>
  <c r="K12" i="9"/>
  <c r="J12" i="9"/>
  <c r="I12" i="9"/>
  <c r="H12" i="9"/>
  <c r="G12" i="9"/>
  <c r="F12" i="9"/>
  <c r="E12" i="9"/>
  <c r="D12" i="9"/>
  <c r="C12" i="9"/>
  <c r="M11" i="9"/>
  <c r="M10" i="9"/>
  <c r="M9" i="9"/>
  <c r="L8" i="9"/>
  <c r="K8" i="9"/>
  <c r="J8" i="9"/>
  <c r="I8" i="9"/>
  <c r="H8" i="9"/>
  <c r="G8" i="9"/>
  <c r="F8" i="9"/>
  <c r="E8" i="9"/>
  <c r="D8" i="9"/>
  <c r="C8" i="9"/>
  <c r="M7" i="9"/>
  <c r="M6" i="9"/>
  <c r="M5" i="9"/>
  <c r="O12" i="8"/>
  <c r="I12" i="8"/>
  <c r="C12" i="8"/>
  <c r="W15" i="9" l="1"/>
  <c r="S15" i="9"/>
  <c r="P16" i="9"/>
  <c r="U16" i="9"/>
  <c r="Q16" i="9"/>
  <c r="R15" i="9"/>
  <c r="Y6" i="9"/>
  <c r="M19" i="4"/>
  <c r="R60" i="4"/>
  <c r="R59" i="4"/>
  <c r="R58" i="4"/>
  <c r="R57" i="4"/>
  <c r="R56" i="4"/>
  <c r="R55" i="4"/>
  <c r="R54" i="4"/>
  <c r="R53" i="4"/>
  <c r="R52" i="4"/>
  <c r="P52" i="4"/>
  <c r="M61" i="4"/>
  <c r="M60" i="4"/>
  <c r="M59" i="4"/>
  <c r="M58" i="4"/>
  <c r="M57" i="4"/>
  <c r="M56" i="4"/>
  <c r="M55" i="4"/>
  <c r="M54" i="4"/>
  <c r="M53" i="4"/>
  <c r="M52" i="4"/>
  <c r="J58" i="4"/>
  <c r="C61" i="4"/>
  <c r="B61" i="4"/>
  <c r="C60" i="4"/>
  <c r="D60" i="4" s="1"/>
  <c r="B60" i="4"/>
  <c r="C59" i="4"/>
  <c r="D59" i="4" s="1"/>
  <c r="B59" i="4"/>
  <c r="C58" i="4"/>
  <c r="D58" i="4" s="1"/>
  <c r="E58" i="4" s="1"/>
  <c r="B58" i="4"/>
  <c r="I47" i="4"/>
  <c r="I46" i="4"/>
  <c r="I49" i="4" s="1"/>
  <c r="D55" i="4"/>
  <c r="C55" i="4"/>
  <c r="B55" i="4"/>
  <c r="F54" i="4"/>
  <c r="E54" i="4"/>
  <c r="F53" i="4"/>
  <c r="E53" i="4"/>
  <c r="F52" i="4"/>
  <c r="E52" i="4"/>
  <c r="F51" i="4"/>
  <c r="E51" i="4"/>
  <c r="A51" i="4"/>
  <c r="F50" i="4"/>
  <c r="E50" i="4"/>
  <c r="F49" i="4"/>
  <c r="E49" i="4"/>
  <c r="F48" i="4"/>
  <c r="E48" i="4"/>
  <c r="F47" i="4"/>
  <c r="E47" i="4"/>
  <c r="F46" i="4"/>
  <c r="E46" i="4"/>
  <c r="R39" i="4"/>
  <c r="R38" i="4"/>
  <c r="R37" i="4"/>
  <c r="R36" i="4"/>
  <c r="R35" i="4"/>
  <c r="R34" i="4"/>
  <c r="R33" i="4"/>
  <c r="R32" i="4"/>
  <c r="R31" i="4"/>
  <c r="P32" i="4"/>
  <c r="Q32" i="4" s="1"/>
  <c r="P33" i="4"/>
  <c r="Q33" i="4" s="1"/>
  <c r="P34" i="4"/>
  <c r="Q34" i="4" s="1"/>
  <c r="P35" i="4"/>
  <c r="Q35" i="4" s="1"/>
  <c r="P36" i="4"/>
  <c r="Q36" i="4" s="1"/>
  <c r="P37" i="4"/>
  <c r="Q37" i="4" s="1"/>
  <c r="P38" i="4"/>
  <c r="Q38" i="4" s="1"/>
  <c r="P39" i="4"/>
  <c r="Q39" i="4" s="1"/>
  <c r="M38" i="4"/>
  <c r="M36" i="4"/>
  <c r="B40" i="4"/>
  <c r="B39" i="4"/>
  <c r="B38" i="4"/>
  <c r="B37" i="4"/>
  <c r="D34" i="4"/>
  <c r="C34" i="4"/>
  <c r="B34" i="4"/>
  <c r="F33" i="4"/>
  <c r="M39" i="4" s="1"/>
  <c r="E33" i="4"/>
  <c r="F32" i="4"/>
  <c r="E32" i="4"/>
  <c r="F31" i="4"/>
  <c r="M37" i="4" s="1"/>
  <c r="E31" i="4"/>
  <c r="F30" i="4"/>
  <c r="E30" i="4"/>
  <c r="A30" i="4"/>
  <c r="F29" i="4"/>
  <c r="M35" i="4" s="1"/>
  <c r="E29" i="4"/>
  <c r="F28" i="4"/>
  <c r="M34" i="4" s="1"/>
  <c r="E28" i="4"/>
  <c r="F27" i="4"/>
  <c r="M33" i="4" s="1"/>
  <c r="E27" i="4"/>
  <c r="F26" i="4"/>
  <c r="M32" i="4" s="1"/>
  <c r="E26" i="4"/>
  <c r="F25" i="4"/>
  <c r="M31" i="4" s="1"/>
  <c r="P31" i="4" s="1"/>
  <c r="Q31" i="4" s="1"/>
  <c r="E25" i="4"/>
  <c r="E59" i="4" l="1"/>
  <c r="I48" i="4"/>
  <c r="I50" i="4" s="1"/>
  <c r="E55" i="4"/>
  <c r="E34" i="4"/>
  <c r="I25" i="4" s="1"/>
  <c r="I28" i="4" s="1"/>
  <c r="C38" i="4" s="1"/>
  <c r="D38" i="4" s="1"/>
  <c r="I27" i="4" l="1"/>
  <c r="C37" i="4" s="1"/>
  <c r="D37" i="4" s="1"/>
  <c r="I26" i="4"/>
  <c r="C40" i="4" s="1"/>
  <c r="I29" i="4" l="1"/>
  <c r="C39" i="4" s="1"/>
  <c r="D39" i="4" s="1"/>
  <c r="J37" i="4" l="1"/>
  <c r="M40" i="4" s="1"/>
  <c r="E38" i="4"/>
  <c r="E37" i="4"/>
  <c r="A9" i="4" l="1"/>
  <c r="B19" i="4"/>
  <c r="B18" i="4"/>
  <c r="B17" i="4"/>
  <c r="B16" i="4"/>
  <c r="D13" i="4"/>
  <c r="C13" i="4"/>
  <c r="B13" i="4"/>
  <c r="F12" i="4"/>
  <c r="M18" i="4" s="1"/>
  <c r="E12" i="4"/>
  <c r="F11" i="4"/>
  <c r="M17" i="4" s="1"/>
  <c r="E11" i="4"/>
  <c r="F10" i="4"/>
  <c r="M16" i="4" s="1"/>
  <c r="E10" i="4"/>
  <c r="F9" i="4"/>
  <c r="M15" i="4" s="1"/>
  <c r="E9" i="4"/>
  <c r="F8" i="4"/>
  <c r="M14" i="4" s="1"/>
  <c r="E8" i="4"/>
  <c r="F7" i="4"/>
  <c r="M13" i="4" s="1"/>
  <c r="E7" i="4"/>
  <c r="F6" i="4"/>
  <c r="M12" i="4" s="1"/>
  <c r="E6" i="4"/>
  <c r="F5" i="4"/>
  <c r="M11" i="4" s="1"/>
  <c r="E5" i="4"/>
  <c r="F4" i="4"/>
  <c r="M10" i="4" s="1"/>
  <c r="E4" i="4"/>
  <c r="M25" i="3"/>
  <c r="D22" i="3"/>
  <c r="D21" i="3"/>
  <c r="M24" i="3"/>
  <c r="M23" i="3"/>
  <c r="M22" i="3"/>
  <c r="M21" i="3"/>
  <c r="M20" i="3"/>
  <c r="M19" i="3"/>
  <c r="M18" i="3"/>
  <c r="M17" i="3"/>
  <c r="M16" i="3"/>
  <c r="J16" i="3"/>
  <c r="C19" i="3"/>
  <c r="B19" i="3"/>
  <c r="C18" i="3"/>
  <c r="D18" i="3" s="1"/>
  <c r="B18" i="3"/>
  <c r="C17" i="3"/>
  <c r="D17" i="3" s="1"/>
  <c r="B17" i="3"/>
  <c r="C16" i="3"/>
  <c r="D16" i="3" s="1"/>
  <c r="B16" i="3"/>
  <c r="I7" i="3"/>
  <c r="I6" i="3"/>
  <c r="I5" i="3"/>
  <c r="I8" i="3" s="1"/>
  <c r="I4" i="3"/>
  <c r="D13" i="3"/>
  <c r="C13" i="3"/>
  <c r="B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  <c r="E13" i="3" s="1"/>
  <c r="M17" i="2"/>
  <c r="M16" i="2"/>
  <c r="M24" i="2"/>
  <c r="M23" i="2"/>
  <c r="M22" i="2"/>
  <c r="M21" i="2"/>
  <c r="M20" i="2"/>
  <c r="M19" i="2"/>
  <c r="M18" i="2"/>
  <c r="J16" i="2"/>
  <c r="E16" i="2"/>
  <c r="C19" i="2"/>
  <c r="B19" i="2"/>
  <c r="C18" i="2"/>
  <c r="D18" i="2" s="1"/>
  <c r="B18" i="2"/>
  <c r="C17" i="2"/>
  <c r="D17" i="2" s="1"/>
  <c r="B17" i="2"/>
  <c r="C16" i="2"/>
  <c r="D16" i="2" s="1"/>
  <c r="B16" i="2"/>
  <c r="I5" i="2"/>
  <c r="I4" i="2"/>
  <c r="I7" i="2" s="1"/>
  <c r="E4" i="2"/>
  <c r="D13" i="2"/>
  <c r="C13" i="2"/>
  <c r="B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E13" i="2" s="1"/>
  <c r="F4" i="2"/>
  <c r="D29" i="1"/>
  <c r="D28" i="1"/>
  <c r="D27" i="1"/>
  <c r="D26" i="1"/>
  <c r="D25" i="1"/>
  <c r="D24" i="1"/>
  <c r="D23" i="1"/>
  <c r="D22" i="1"/>
  <c r="D21" i="1"/>
  <c r="M25" i="1"/>
  <c r="M18" i="1"/>
  <c r="M19" i="1"/>
  <c r="M20" i="1"/>
  <c r="M21" i="1"/>
  <c r="M22" i="1"/>
  <c r="M23" i="1"/>
  <c r="M24" i="1"/>
  <c r="M17" i="1"/>
  <c r="M16" i="1"/>
  <c r="J16" i="1"/>
  <c r="B19" i="1"/>
  <c r="B18" i="1"/>
  <c r="B17" i="1"/>
  <c r="B16" i="1"/>
  <c r="E13" i="4" l="1"/>
  <c r="I4" i="4" s="1"/>
  <c r="E16" i="3"/>
  <c r="E17" i="3"/>
  <c r="E17" i="2"/>
  <c r="I6" i="2"/>
  <c r="I8" i="2" s="1"/>
  <c r="I7" i="4" l="1"/>
  <c r="C17" i="4" s="1"/>
  <c r="D17" i="4" s="1"/>
  <c r="I5" i="4"/>
  <c r="C19" i="4" s="1"/>
  <c r="I6" i="4"/>
  <c r="C13" i="1"/>
  <c r="D13" i="1"/>
  <c r="B13" i="1"/>
  <c r="F5" i="1"/>
  <c r="F6" i="1"/>
  <c r="F7" i="1"/>
  <c r="F8" i="1"/>
  <c r="F9" i="1"/>
  <c r="F10" i="1"/>
  <c r="F11" i="1"/>
  <c r="F12" i="1"/>
  <c r="F4" i="1"/>
  <c r="E5" i="1"/>
  <c r="E6" i="1"/>
  <c r="E13" i="1" s="1"/>
  <c r="I4" i="1" s="1"/>
  <c r="I5" i="1" s="1"/>
  <c r="E7" i="1"/>
  <c r="E8" i="1"/>
  <c r="E9" i="1"/>
  <c r="E10" i="1"/>
  <c r="E11" i="1"/>
  <c r="E12" i="1"/>
  <c r="E4" i="1"/>
  <c r="I8" i="4" l="1"/>
  <c r="C18" i="4" s="1"/>
  <c r="D18" i="4" s="1"/>
  <c r="J16" i="4" s="1"/>
  <c r="C16" i="4"/>
  <c r="D16" i="4" s="1"/>
  <c r="C19" i="1"/>
  <c r="I6" i="1"/>
  <c r="C16" i="1" s="1"/>
  <c r="D16" i="1" s="1"/>
  <c r="I7" i="1"/>
  <c r="C17" i="1" s="1"/>
  <c r="D17" i="1" s="1"/>
  <c r="E17" i="4" l="1"/>
  <c r="E16" i="4"/>
  <c r="R17" i="4"/>
  <c r="R16" i="4"/>
  <c r="R12" i="4"/>
  <c r="R15" i="4"/>
  <c r="R11" i="4"/>
  <c r="R18" i="4"/>
  <c r="R14" i="4"/>
  <c r="R10" i="4"/>
  <c r="R13" i="4"/>
  <c r="I8" i="1"/>
  <c r="C18" i="1" s="1"/>
  <c r="D18" i="1" s="1"/>
  <c r="E16" i="1" l="1"/>
  <c r="E17" i="1"/>
</calcChain>
</file>

<file path=xl/sharedStrings.xml><?xml version="1.0" encoding="utf-8"?>
<sst xmlns="http://schemas.openxmlformats.org/spreadsheetml/2006/main" count="787" uniqueCount="106">
  <si>
    <t>Perlakuan</t>
  </si>
  <si>
    <t>Ulangan</t>
  </si>
  <si>
    <t>Total</t>
  </si>
  <si>
    <t>Rata-Rata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</si>
  <si>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</si>
  <si>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</si>
  <si>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</si>
  <si>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</si>
  <si>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</si>
  <si>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</si>
  <si>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</si>
  <si>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</si>
  <si>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</si>
  <si>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TOTAL</t>
  </si>
  <si>
    <t>FK</t>
  </si>
  <si>
    <t>JKT</t>
  </si>
  <si>
    <t>JKK</t>
  </si>
  <si>
    <t>JKP</t>
  </si>
  <si>
    <t>JKG</t>
  </si>
  <si>
    <t>SK</t>
  </si>
  <si>
    <t>db</t>
  </si>
  <si>
    <t>JK</t>
  </si>
  <si>
    <t>KT</t>
  </si>
  <si>
    <t>F Hitung</t>
  </si>
  <si>
    <t>F Tabel 5%</t>
  </si>
  <si>
    <t>F Tabel 1%</t>
  </si>
  <si>
    <t>Notasi</t>
  </si>
  <si>
    <t>Kelompok</t>
  </si>
  <si>
    <t>**</t>
  </si>
  <si>
    <t>Galat</t>
  </si>
  <si>
    <t>BNJ 5%</t>
  </si>
  <si>
    <t>a</t>
  </si>
  <si>
    <t>b</t>
  </si>
  <si>
    <t>c</t>
  </si>
  <si>
    <t>e</t>
  </si>
  <si>
    <t>cd</t>
  </si>
  <si>
    <t>de</t>
  </si>
  <si>
    <t>ef</t>
  </si>
  <si>
    <t>fg</t>
  </si>
  <si>
    <t>g</t>
  </si>
  <si>
    <t>tn</t>
  </si>
  <si>
    <t>Vitamin C %</t>
  </si>
  <si>
    <t>TPT  %</t>
  </si>
  <si>
    <t>ab</t>
  </si>
  <si>
    <t>LIGHTNESS</t>
  </si>
  <si>
    <t>Lightness</t>
  </si>
  <si>
    <t>REDNESS</t>
  </si>
  <si>
    <t>*</t>
  </si>
  <si>
    <t>Yellowness</t>
  </si>
  <si>
    <t>Hasil</t>
  </si>
  <si>
    <t>L*</t>
  </si>
  <si>
    <t>a*</t>
  </si>
  <si>
    <t>b*</t>
  </si>
  <si>
    <t>Redness</t>
  </si>
  <si>
    <r>
      <t xml:space="preserve">WARNA </t>
    </r>
    <r>
      <rPr>
        <b/>
        <i/>
        <sz val="12"/>
        <color theme="1"/>
        <rFont val="Times New Roman"/>
        <family val="1"/>
      </rPr>
      <t>COLOUR READER</t>
    </r>
  </si>
  <si>
    <t>WARNA KULIT</t>
  </si>
  <si>
    <t>Kode Sampel</t>
  </si>
  <si>
    <t>Panelis</t>
  </si>
  <si>
    <t>I</t>
  </si>
  <si>
    <t>II</t>
  </si>
  <si>
    <t>III</t>
  </si>
  <si>
    <t>Rerata</t>
  </si>
  <si>
    <t>Rata-rata</t>
  </si>
  <si>
    <t>T</t>
  </si>
  <si>
    <t>X2</t>
  </si>
  <si>
    <t>Total Ranking</t>
  </si>
  <si>
    <t>abc</t>
  </si>
  <si>
    <t>bc</t>
  </si>
  <si>
    <t>Titik Kritis</t>
  </si>
  <si>
    <t>AROMA</t>
  </si>
  <si>
    <t>RASA</t>
  </si>
  <si>
    <t>WARNA</t>
  </si>
  <si>
    <t>Antioksidan</t>
  </si>
  <si>
    <t xml:space="preserve">Rerata </t>
  </si>
  <si>
    <t>Ranking Friedman</t>
  </si>
  <si>
    <t>P1 (0% Kayu Manis dan Sari Buah Salak Pondoh 100%)</t>
  </si>
  <si>
    <t>P2 (0,1% Kayu Manis dan Sari Buah Salak Pondoh 100%)</t>
  </si>
  <si>
    <t>P3 (0,2% Kayu Manis dan Sari Buah Salak Pondoh 100%)</t>
  </si>
  <si>
    <t>P4 (0,3% Kayu Manis dan Sari Buah Salak Pondoh 100%)</t>
  </si>
  <si>
    <t>P5 (0,4% Kayu Manis dan Sari Buah Salak Pondoh 100%)</t>
  </si>
  <si>
    <t>P6 (0,5% Kayu Manis dan Sari Buah Salak Pondoh 100%)</t>
  </si>
  <si>
    <t>P7 (0,6% Kayu Manis dan Sari Buah Salak Pondoh 100%)</t>
  </si>
  <si>
    <t>P8 (0,7% Kayu Manis dan Sari Buah Salak Pondoh 100%)</t>
  </si>
  <si>
    <t>P9 (0,8% Kayu Manis dan Sari Buah Salak Pondoh 100%)</t>
  </si>
  <si>
    <t>Parameter</t>
  </si>
  <si>
    <t>Bobot Parameter</t>
  </si>
  <si>
    <t>Bobot Normal</t>
  </si>
  <si>
    <t>Nilai Efektif</t>
  </si>
  <si>
    <t>Nilai Normal</t>
  </si>
  <si>
    <t>Warna L*</t>
  </si>
  <si>
    <t>Warna a*</t>
  </si>
  <si>
    <t>Warna b*</t>
  </si>
  <si>
    <t>Vitamin C</t>
  </si>
  <si>
    <t>TPT</t>
  </si>
  <si>
    <t>Organoleptik Warna</t>
  </si>
  <si>
    <t>Organoleptik Aroma</t>
  </si>
  <si>
    <t>Organoleptik Rasa</t>
  </si>
  <si>
    <t>DATA NILAI PER PARAMETER</t>
  </si>
  <si>
    <t>Nilai</t>
  </si>
  <si>
    <t>PERHITUNGAN BOBOT PARAMETER</t>
  </si>
  <si>
    <t>Jumlah</t>
  </si>
  <si>
    <t>Total Nilai Normal</t>
  </si>
  <si>
    <t>0,76**</t>
  </si>
  <si>
    <t>èèè</t>
  </si>
  <si>
    <t>LAMPIRKAN DI LAMPIRAN PARAMETER PERLAKUAN TERBAIK</t>
  </si>
  <si>
    <t>LAMPIRKAN DIPEMBAHASAN PARAMETER PERLAKUAN TERBAIK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</si>
</sst>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"/>
    <numFmt numFmtId="166" formatCode="0.00000"/>
    <numFmt numFmtId="167" formatCode="0.00000000"/>
    <numFmt numFmtId="168" formatCode="#,##0.000000000"/>
    <numFmt numFmtId="169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theme="1"/>
      <name val="Wingdings"/>
      <charset val="2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4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164" fontId="2" fillId="0" borderId="1" xfId="0" quotePrefix="1" applyNumberFormat="1" applyFont="1" applyBorder="1"/>
    <xf numFmtId="4" fontId="2" fillId="0" borderId="1" xfId="0" applyNumberFormat="1" applyFont="1" applyBorder="1"/>
    <xf numFmtId="2" fontId="2" fillId="0" borderId="1" xfId="0" applyNumberFormat="1" applyFont="1" applyBorder="1"/>
    <xf numFmtId="3" fontId="2" fillId="0" borderId="1" xfId="0" applyNumberFormat="1" applyFont="1" applyBorder="1"/>
    <xf numFmtId="1" fontId="2" fillId="0" borderId="1" xfId="0" applyNumberFormat="1" applyFont="1" applyBorder="1"/>
    <xf numFmtId="4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0" fillId="0" borderId="3" xfId="0" applyBorder="1"/>
    <xf numFmtId="2" fontId="0" fillId="0" borderId="0" xfId="0" applyNumberFormat="1"/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3" fillId="4" borderId="0" xfId="0" applyFont="1" applyFill="1" applyAlignment="1">
      <alignment horizontal="center"/>
    </xf>
    <xf numFmtId="2" fontId="2" fillId="4" borderId="0" xfId="0" applyNumberFormat="1" applyFont="1" applyFill="1"/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0" xfId="0" applyNumberFormat="1" applyFont="1"/>
    <xf numFmtId="165" fontId="2" fillId="0" borderId="1" xfId="0" applyNumberFormat="1" applyFont="1" applyBorder="1" applyAlignment="1">
      <alignment horizontal="center" vertical="center"/>
    </xf>
    <xf numFmtId="167" fontId="2" fillId="0" borderId="1" xfId="0" quotePrefix="1" applyNumberFormat="1" applyFont="1" applyBorder="1"/>
    <xf numFmtId="167" fontId="2" fillId="0" borderId="1" xfId="0" applyNumberFormat="1" applyFont="1" applyBorder="1"/>
    <xf numFmtId="168" fontId="2" fillId="0" borderId="1" xfId="0" applyNumberFormat="1" applyFont="1" applyBorder="1" applyAlignment="1">
      <alignment horizontal="center" vertical="center"/>
    </xf>
    <xf numFmtId="168" fontId="2" fillId="2" borderId="1" xfId="0" applyNumberFormat="1" applyFont="1" applyFill="1" applyBorder="1" applyAlignment="1">
      <alignment horizontal="center" vertical="center"/>
    </xf>
    <xf numFmtId="166" fontId="2" fillId="4" borderId="0" xfId="0" applyNumberFormat="1" applyFont="1" applyFill="1"/>
    <xf numFmtId="165" fontId="2" fillId="0" borderId="0" xfId="0" applyNumberFormat="1" applyFont="1" applyAlignment="1">
      <alignment horizontal="center"/>
    </xf>
    <xf numFmtId="0" fontId="4" fillId="3" borderId="0" xfId="0" applyFont="1" applyFill="1"/>
    <xf numFmtId="0" fontId="5" fillId="0" borderId="3" xfId="0" applyFont="1" applyBorder="1" applyAlignment="1">
      <alignment horizontal="center"/>
    </xf>
    <xf numFmtId="2" fontId="3" fillId="0" borderId="0" xfId="0" applyNumberFormat="1" applyFont="1"/>
    <xf numFmtId="0" fontId="3" fillId="3" borderId="0" xfId="0" applyFont="1" applyFill="1"/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/>
    </xf>
    <xf numFmtId="2" fontId="8" fillId="5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2" fontId="2" fillId="0" borderId="1" xfId="2" applyNumberFormat="1" applyFont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/>
    </xf>
    <xf numFmtId="2" fontId="8" fillId="0" borderId="9" xfId="1" applyNumberFormat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5" xfId="1" applyFont="1" applyBorder="1" applyAlignment="1">
      <alignment horizontal="center"/>
    </xf>
    <xf numFmtId="0" fontId="9" fillId="0" borderId="10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3" xfId="1" applyFont="1" applyBorder="1"/>
    <xf numFmtId="0" fontId="9" fillId="0" borderId="1" xfId="1" applyFont="1" applyBorder="1"/>
    <xf numFmtId="2" fontId="9" fillId="0" borderId="1" xfId="1" applyNumberFormat="1" applyFont="1" applyBorder="1"/>
    <xf numFmtId="0" fontId="2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2" fontId="9" fillId="0" borderId="0" xfId="1" applyNumberFormat="1" applyFont="1" applyAlignment="1">
      <alignment horizontal="center"/>
    </xf>
    <xf numFmtId="2" fontId="9" fillId="0" borderId="8" xfId="1" applyNumberFormat="1" applyFont="1" applyBorder="1" applyAlignment="1">
      <alignment horizontal="center"/>
    </xf>
    <xf numFmtId="0" fontId="2" fillId="0" borderId="3" xfId="1" applyFont="1" applyBorder="1"/>
    <xf numFmtId="2" fontId="9" fillId="0" borderId="0" xfId="1" applyNumberFormat="1" applyFont="1" applyAlignment="1">
      <alignment horizontal="center" vertical="center"/>
    </xf>
    <xf numFmtId="2" fontId="9" fillId="0" borderId="3" xfId="1" applyNumberFormat="1" applyFont="1" applyBorder="1" applyAlignment="1">
      <alignment horizontal="center" vertical="center" wrapText="1"/>
    </xf>
    <xf numFmtId="2" fontId="9" fillId="0" borderId="3" xfId="1" applyNumberFormat="1" applyFont="1" applyBorder="1" applyAlignment="1">
      <alignment vertical="center" wrapText="1"/>
    </xf>
    <xf numFmtId="0" fontId="3" fillId="3" borderId="0" xfId="0" applyFont="1" applyFill="1" applyAlignment="1">
      <alignment horizontal="center"/>
    </xf>
    <xf numFmtId="0" fontId="11" fillId="3" borderId="0" xfId="1" applyFont="1" applyFill="1"/>
    <xf numFmtId="0" fontId="9" fillId="0" borderId="0" xfId="1" applyFont="1" applyAlignment="1">
      <alignment horizontal="center" vertical="center"/>
    </xf>
    <xf numFmtId="2" fontId="9" fillId="0" borderId="8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169" fontId="9" fillId="0" borderId="3" xfId="1" applyNumberFormat="1" applyFont="1" applyBorder="1" applyAlignment="1">
      <alignment vertical="center"/>
    </xf>
    <xf numFmtId="2" fontId="9" fillId="0" borderId="3" xfId="1" applyNumberFormat="1" applyFont="1" applyBorder="1" applyAlignment="1">
      <alignment vertical="center"/>
    </xf>
    <xf numFmtId="2" fontId="9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/>
    </xf>
    <xf numFmtId="169" fontId="9" fillId="0" borderId="0" xfId="1" applyNumberFormat="1" applyFont="1" applyAlignment="1">
      <alignment vertical="center"/>
    </xf>
    <xf numFmtId="0" fontId="11" fillId="0" borderId="0" xfId="1" applyFont="1"/>
    <xf numFmtId="0" fontId="2" fillId="0" borderId="0" xfId="0" applyFont="1" applyAlignment="1">
      <alignment horizontal="left"/>
    </xf>
    <xf numFmtId="2" fontId="9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2" borderId="1" xfId="0" applyFill="1" applyBorder="1"/>
    <xf numFmtId="0" fontId="2" fillId="0" borderId="3" xfId="0" applyFont="1" applyBorder="1" applyAlignment="1">
      <alignment horizontal="left"/>
    </xf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10" fillId="5" borderId="8" xfId="1" applyFont="1" applyFill="1" applyBorder="1" applyAlignment="1">
      <alignment horizont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5" borderId="2" xfId="1" applyFont="1" applyFill="1" applyBorder="1" applyAlignment="1">
      <alignment horizontal="center" vertical="center"/>
    </xf>
    <xf numFmtId="0" fontId="8" fillId="5" borderId="4" xfId="1" applyFont="1" applyFill="1" applyBorder="1" applyAlignment="1">
      <alignment horizontal="center" vertical="center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2" fontId="2" fillId="0" borderId="1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/>
    </xf>
    <xf numFmtId="2" fontId="2" fillId="6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</cellXfs>
  <cellStyles count="3">
    <cellStyle name="Normal" xfId="0" builtinId="0"/>
    <cellStyle name="Normal 2" xfId="1" xr:uid="{7046335A-1F56-42B7-8D1F-061D4B7585C2}"/>
    <cellStyle name="Normal 3" xfId="2" xr:uid="{20F7B597-5B89-42E5-99A9-A47E47925D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7A31A-AEBB-445D-BF82-B9666FCCD679}">
  <dimension ref="A2:N32"/>
  <sheetViews>
    <sheetView topLeftCell="B1" workbookViewId="0">
      <selection activeCell="F29" sqref="F29"/>
    </sheetView>
  </sheetViews>
  <sheetFormatPr defaultRowHeight="15" x14ac:dyDescent="0.25"/>
  <cols>
    <col min="1" max="1" width="11.42578125" customWidth="1"/>
    <col min="3" max="3" width="10.140625" bestFit="1" customWidth="1"/>
    <col min="6" max="6" width="11.28515625" customWidth="1"/>
    <col min="7" max="7" width="10.85546875" customWidth="1"/>
    <col min="9" max="9" width="12.140625" bestFit="1" customWidth="1"/>
    <col min="10" max="10" width="9.5703125" customWidth="1"/>
    <col min="11" max="11" width="15.7109375" customWidth="1"/>
    <col min="12" max="12" width="52.7109375" customWidth="1"/>
    <col min="13" max="13" width="13.5703125" customWidth="1"/>
    <col min="14" max="14" width="3.42578125" customWidth="1"/>
  </cols>
  <sheetData>
    <row r="2" spans="1:14" ht="15.75" x14ac:dyDescent="0.25">
      <c r="A2" s="86" t="s">
        <v>0</v>
      </c>
      <c r="B2" s="83" t="s">
        <v>1</v>
      </c>
      <c r="C2" s="84"/>
      <c r="D2" s="85"/>
      <c r="E2" s="86" t="s">
        <v>2</v>
      </c>
      <c r="F2" s="86" t="s">
        <v>3</v>
      </c>
    </row>
    <row r="3" spans="1:14" ht="15.75" x14ac:dyDescent="0.25">
      <c r="A3" s="87"/>
      <c r="B3" s="2">
        <v>1</v>
      </c>
      <c r="C3" s="2">
        <v>2</v>
      </c>
      <c r="D3" s="2">
        <v>3</v>
      </c>
      <c r="E3" s="87"/>
      <c r="F3" s="87"/>
    </row>
    <row r="4" spans="1:14" ht="15.75" x14ac:dyDescent="0.25">
      <c r="A4" s="2" t="s">
        <v>4</v>
      </c>
      <c r="B4" s="4">
        <v>195.82666666666665</v>
      </c>
      <c r="C4" s="4">
        <v>197.27030625832222</v>
      </c>
      <c r="D4" s="4">
        <v>201.54395997140816</v>
      </c>
      <c r="E4" s="4">
        <f>SUM(B4:D4)</f>
        <v>594.64093289639709</v>
      </c>
      <c r="F4" s="4">
        <f>AVERAGE(B4:D4)</f>
        <v>198.21364429879904</v>
      </c>
      <c r="H4" s="7" t="s">
        <v>14</v>
      </c>
      <c r="I4" s="8">
        <f>(E13^2)/(9*3)</f>
        <v>608745.6496837677</v>
      </c>
    </row>
    <row r="5" spans="1:14" ht="15.75" x14ac:dyDescent="0.25">
      <c r="A5" s="2" t="s">
        <v>5</v>
      </c>
      <c r="B5" s="4">
        <v>183.12664907651714</v>
      </c>
      <c r="C5" s="4">
        <v>187.73918741808649</v>
      </c>
      <c r="D5" s="4">
        <v>190.85106382978722</v>
      </c>
      <c r="E5" s="4">
        <f t="shared" ref="E5:E12" si="0">SUM(B5:D5)</f>
        <v>561.71690032439085</v>
      </c>
      <c r="F5" s="4">
        <f t="shared" ref="F5:F12" si="1">AVERAGE(B5:D5)</f>
        <v>187.23896677479695</v>
      </c>
      <c r="H5" s="7" t="s">
        <v>15</v>
      </c>
      <c r="I5" s="11">
        <f>SUMSQ(B4:D12)-I4</f>
        <v>26849.733023242443</v>
      </c>
    </row>
    <row r="6" spans="1:14" ht="15.75" x14ac:dyDescent="0.25">
      <c r="A6" s="2" t="s">
        <v>6</v>
      </c>
      <c r="B6" s="4">
        <v>163.92070484581498</v>
      </c>
      <c r="C6" s="4">
        <v>165.72379367720467</v>
      </c>
      <c r="D6" s="4">
        <v>168.48398169336383</v>
      </c>
      <c r="E6" s="4">
        <f t="shared" si="0"/>
        <v>498.12848021638348</v>
      </c>
      <c r="F6" s="4">
        <f t="shared" si="1"/>
        <v>166.0428267387945</v>
      </c>
      <c r="H6" s="7" t="s">
        <v>16</v>
      </c>
      <c r="I6" s="12">
        <f>(SUMSQ(B13:D13)/9)-I4</f>
        <v>240.43131099117454</v>
      </c>
    </row>
    <row r="7" spans="1:14" ht="15.75" x14ac:dyDescent="0.25">
      <c r="A7" s="2" t="s">
        <v>7</v>
      </c>
      <c r="B7" s="4">
        <v>160.66706021251474</v>
      </c>
      <c r="C7" s="4">
        <v>162.62697022767074</v>
      </c>
      <c r="D7" s="4">
        <v>162.99237611181701</v>
      </c>
      <c r="E7" s="4">
        <f t="shared" si="0"/>
        <v>486.28640655200246</v>
      </c>
      <c r="F7" s="4">
        <f t="shared" si="1"/>
        <v>162.09546885066749</v>
      </c>
      <c r="H7" s="7" t="s">
        <v>17</v>
      </c>
      <c r="I7" s="10">
        <f>(SUMSQ(E4:E12)/3)-I4</f>
        <v>26354.627215012675</v>
      </c>
    </row>
    <row r="8" spans="1:14" ht="15.75" x14ac:dyDescent="0.25">
      <c r="A8" s="2" t="s">
        <v>8</v>
      </c>
      <c r="B8" s="4">
        <v>149.65355805243445</v>
      </c>
      <c r="C8" s="4">
        <v>151.12235067437379</v>
      </c>
      <c r="D8" s="4">
        <v>153.45624656026416</v>
      </c>
      <c r="E8" s="4">
        <f t="shared" si="0"/>
        <v>454.23215528707237</v>
      </c>
      <c r="F8" s="4">
        <f t="shared" si="1"/>
        <v>151.41071842902412</v>
      </c>
      <c r="H8" s="7" t="s">
        <v>18</v>
      </c>
      <c r="I8" s="9">
        <f>I5-I6-I7</f>
        <v>254.67449723859318</v>
      </c>
    </row>
    <row r="9" spans="1:14" ht="15.75" x14ac:dyDescent="0.25">
      <c r="A9" s="2" t="s">
        <v>9</v>
      </c>
      <c r="B9" s="4">
        <v>142.62820512820522</v>
      </c>
      <c r="C9" s="4">
        <v>142.59615384615378</v>
      </c>
      <c r="D9" s="4">
        <v>144.64039408866992</v>
      </c>
      <c r="E9" s="4">
        <f t="shared" si="0"/>
        <v>429.86475306302896</v>
      </c>
      <c r="F9" s="4">
        <f t="shared" si="1"/>
        <v>143.28825102100964</v>
      </c>
    </row>
    <row r="10" spans="1:14" ht="15.75" x14ac:dyDescent="0.25">
      <c r="A10" s="2" t="s">
        <v>10</v>
      </c>
      <c r="B10" s="4">
        <v>130.23130231302312</v>
      </c>
      <c r="C10" s="4">
        <v>131.56955380577429</v>
      </c>
      <c r="D10" s="4">
        <v>134.76241324079018</v>
      </c>
      <c r="E10" s="4">
        <f t="shared" si="0"/>
        <v>396.56326935958759</v>
      </c>
      <c r="F10" s="4">
        <f t="shared" si="1"/>
        <v>132.18775645319587</v>
      </c>
    </row>
    <row r="11" spans="1:14" ht="15.75" x14ac:dyDescent="0.25">
      <c r="A11" s="2" t="s">
        <v>11</v>
      </c>
      <c r="B11" s="4">
        <v>113.85542168674701</v>
      </c>
      <c r="C11" s="4">
        <v>115.13631937682571</v>
      </c>
      <c r="D11" s="4">
        <v>126.30389064143007</v>
      </c>
      <c r="E11" s="4">
        <f t="shared" si="0"/>
        <v>355.29563170500279</v>
      </c>
      <c r="F11" s="4">
        <f t="shared" si="1"/>
        <v>118.43187723500093</v>
      </c>
    </row>
    <row r="12" spans="1:14" ht="15.75" x14ac:dyDescent="0.25">
      <c r="A12" s="2" t="s">
        <v>12</v>
      </c>
      <c r="B12" s="4">
        <v>77.923777019340136</v>
      </c>
      <c r="C12" s="4">
        <v>98.954926206621465</v>
      </c>
      <c r="D12" s="4">
        <v>100.54280670785526</v>
      </c>
      <c r="E12" s="4">
        <f t="shared" si="0"/>
        <v>277.42150993381688</v>
      </c>
      <c r="F12" s="4">
        <f t="shared" si="1"/>
        <v>92.473836644605626</v>
      </c>
    </row>
    <row r="13" spans="1:14" ht="15.75" x14ac:dyDescent="0.25">
      <c r="A13" s="2" t="s">
        <v>13</v>
      </c>
      <c r="B13" s="4">
        <f>SUM(B4:B12)</f>
        <v>1317.8333450012633</v>
      </c>
      <c r="C13" s="4">
        <f t="shared" ref="C13:E13" si="2">SUM(C4:C12)</f>
        <v>1352.7395614910331</v>
      </c>
      <c r="D13" s="4">
        <f t="shared" si="2"/>
        <v>1383.5771328453859</v>
      </c>
      <c r="E13" s="4">
        <f t="shared" si="2"/>
        <v>4054.1500393376818</v>
      </c>
      <c r="F13" s="5"/>
    </row>
    <row r="15" spans="1:14" ht="15.75" x14ac:dyDescent="0.25">
      <c r="A15" s="2" t="s">
        <v>19</v>
      </c>
      <c r="B15" s="2" t="s">
        <v>20</v>
      </c>
      <c r="C15" s="2" t="s">
        <v>21</v>
      </c>
      <c r="D15" s="2" t="s">
        <v>22</v>
      </c>
      <c r="E15" s="2" t="s">
        <v>23</v>
      </c>
      <c r="F15" s="2" t="s">
        <v>24</v>
      </c>
      <c r="G15" s="2" t="s">
        <v>25</v>
      </c>
      <c r="H15" s="2" t="s">
        <v>26</v>
      </c>
      <c r="J15" s="19" t="s">
        <v>30</v>
      </c>
      <c r="K15" s="17"/>
      <c r="L15" s="81" t="s">
        <v>0</v>
      </c>
      <c r="M15" s="25" t="s">
        <v>72</v>
      </c>
      <c r="N15" s="15"/>
    </row>
    <row r="16" spans="1:14" ht="15.75" x14ac:dyDescent="0.25">
      <c r="A16" s="2" t="s">
        <v>27</v>
      </c>
      <c r="B16" s="2">
        <f>3-1</f>
        <v>2</v>
      </c>
      <c r="C16" s="14">
        <f>I6</f>
        <v>240.43131099117454</v>
      </c>
      <c r="D16" s="14">
        <f>C16/B16</f>
        <v>120.21565549558727</v>
      </c>
      <c r="E16" s="6">
        <f>D16/D18</f>
        <v>7.5525838228214948</v>
      </c>
      <c r="F16" s="2">
        <v>3.63</v>
      </c>
      <c r="G16" s="2">
        <v>6.23</v>
      </c>
      <c r="H16" s="2" t="s">
        <v>28</v>
      </c>
      <c r="J16" s="20">
        <f>5.03*SQRT(D18/3)</f>
        <v>11.586175299309591</v>
      </c>
      <c r="K16" s="18"/>
      <c r="L16" s="76" t="s">
        <v>75</v>
      </c>
      <c r="M16" s="24">
        <f>F4</f>
        <v>198.21364429879904</v>
      </c>
      <c r="N16" s="1" t="s">
        <v>39</v>
      </c>
    </row>
    <row r="17" spans="1:14" ht="15.75" x14ac:dyDescent="0.25">
      <c r="A17" s="2" t="s">
        <v>0</v>
      </c>
      <c r="B17" s="2">
        <f>9-1</f>
        <v>8</v>
      </c>
      <c r="C17" s="14">
        <f>I7</f>
        <v>26354.627215012675</v>
      </c>
      <c r="D17" s="14">
        <f>C17/B17</f>
        <v>3294.3284018765844</v>
      </c>
      <c r="E17" s="6">
        <f>D17/D18</f>
        <v>206.96714826787073</v>
      </c>
      <c r="F17" s="2">
        <v>2.59</v>
      </c>
      <c r="G17" s="2">
        <v>3.89</v>
      </c>
      <c r="H17" s="2" t="s">
        <v>28</v>
      </c>
      <c r="J17" s="17"/>
      <c r="K17" s="18"/>
      <c r="L17" s="76" t="s">
        <v>76</v>
      </c>
      <c r="M17" s="24">
        <f>F5</f>
        <v>187.23896677479695</v>
      </c>
      <c r="N17" s="1" t="s">
        <v>38</v>
      </c>
    </row>
    <row r="18" spans="1:14" ht="15.75" x14ac:dyDescent="0.25">
      <c r="A18" s="2" t="s">
        <v>29</v>
      </c>
      <c r="B18" s="2">
        <f>(3-1)*(9-1)</f>
        <v>16</v>
      </c>
      <c r="C18" s="14">
        <f>I8</f>
        <v>254.67449723859318</v>
      </c>
      <c r="D18" s="14">
        <f>C18/B18</f>
        <v>15.917156077412074</v>
      </c>
      <c r="E18" s="13"/>
      <c r="F18" s="3"/>
      <c r="G18" s="3"/>
      <c r="H18" s="3"/>
      <c r="J18" s="17"/>
      <c r="K18" s="18"/>
      <c r="L18" s="76" t="s">
        <v>77</v>
      </c>
      <c r="M18" s="24">
        <f t="shared" ref="M18:M24" si="3">F6</f>
        <v>166.0428267387945</v>
      </c>
      <c r="N18" s="1" t="s">
        <v>37</v>
      </c>
    </row>
    <row r="19" spans="1:14" ht="15.75" x14ac:dyDescent="0.25">
      <c r="A19" s="2" t="s">
        <v>2</v>
      </c>
      <c r="B19" s="2">
        <f>(9*3)-1</f>
        <v>26</v>
      </c>
      <c r="C19" s="14">
        <f>I5</f>
        <v>26849.733023242443</v>
      </c>
      <c r="D19" s="13"/>
      <c r="E19" s="13"/>
      <c r="F19" s="3"/>
      <c r="G19" s="3"/>
      <c r="H19" s="3"/>
      <c r="J19" s="17"/>
      <c r="K19" s="18"/>
      <c r="L19" s="76" t="s">
        <v>78</v>
      </c>
      <c r="M19" s="24">
        <f t="shared" si="3"/>
        <v>162.09546885066749</v>
      </c>
      <c r="N19" s="1" t="s">
        <v>34</v>
      </c>
    </row>
    <row r="20" spans="1:14" ht="15.75" x14ac:dyDescent="0.25">
      <c r="J20" s="17"/>
      <c r="K20" s="18"/>
      <c r="L20" s="76" t="s">
        <v>79</v>
      </c>
      <c r="M20" s="24">
        <f t="shared" si="3"/>
        <v>151.41071842902412</v>
      </c>
      <c r="N20" s="1" t="s">
        <v>36</v>
      </c>
    </row>
    <row r="21" spans="1:14" ht="15.75" x14ac:dyDescent="0.25">
      <c r="A21" s="21"/>
      <c r="B21" s="22">
        <v>198.21364429879904</v>
      </c>
      <c r="C21" s="24">
        <v>92.473836644605626</v>
      </c>
      <c r="D21" s="27">
        <f>J16+C21</f>
        <v>104.06001194391521</v>
      </c>
      <c r="E21" s="1" t="s">
        <v>31</v>
      </c>
      <c r="J21" s="17"/>
      <c r="K21" s="18"/>
      <c r="L21" s="76" t="s">
        <v>80</v>
      </c>
      <c r="M21" s="24">
        <f t="shared" si="3"/>
        <v>143.28825102100964</v>
      </c>
      <c r="N21" s="1" t="s">
        <v>35</v>
      </c>
    </row>
    <row r="22" spans="1:14" ht="15.75" x14ac:dyDescent="0.25">
      <c r="A22" s="22"/>
      <c r="B22" s="22">
        <v>187.23896677479695</v>
      </c>
      <c r="C22" s="24">
        <v>118.43187723500093</v>
      </c>
      <c r="D22" s="27">
        <f>J16+C22</f>
        <v>130.01805253431053</v>
      </c>
      <c r="E22" s="1" t="s">
        <v>32</v>
      </c>
      <c r="J22" s="17"/>
      <c r="K22" s="18"/>
      <c r="L22" s="76" t="s">
        <v>81</v>
      </c>
      <c r="M22" s="24">
        <f t="shared" si="3"/>
        <v>132.18775645319587</v>
      </c>
      <c r="N22" s="1" t="s">
        <v>33</v>
      </c>
    </row>
    <row r="23" spans="1:14" ht="15.75" x14ac:dyDescent="0.25">
      <c r="B23" s="24">
        <v>166.0428267387945</v>
      </c>
      <c r="C23" s="24">
        <v>132.18775645319587</v>
      </c>
      <c r="D23" s="27">
        <f>J16+C23</f>
        <v>143.77393175250546</v>
      </c>
      <c r="E23" s="1" t="s">
        <v>33</v>
      </c>
      <c r="J23" s="17"/>
      <c r="K23" s="18"/>
      <c r="L23" s="76" t="s">
        <v>82</v>
      </c>
      <c r="M23" s="24">
        <f t="shared" si="3"/>
        <v>118.43187723500093</v>
      </c>
      <c r="N23" s="1" t="s">
        <v>32</v>
      </c>
    </row>
    <row r="24" spans="1:14" ht="15.75" x14ac:dyDescent="0.25">
      <c r="A24" s="17"/>
      <c r="B24" s="24">
        <v>162.09546885066749</v>
      </c>
      <c r="C24" s="24">
        <v>143.28825102100964</v>
      </c>
      <c r="D24" s="27">
        <f>J16+C24</f>
        <v>154.87442632031923</v>
      </c>
      <c r="E24" s="1" t="s">
        <v>35</v>
      </c>
      <c r="J24" s="17"/>
      <c r="K24" s="18"/>
      <c r="L24" s="76" t="s">
        <v>83</v>
      </c>
      <c r="M24" s="24">
        <f t="shared" si="3"/>
        <v>92.473836644605626</v>
      </c>
      <c r="N24" s="1" t="s">
        <v>31</v>
      </c>
    </row>
    <row r="25" spans="1:14" ht="15.75" x14ac:dyDescent="0.25">
      <c r="A25" s="17"/>
      <c r="B25" s="24">
        <v>151.41071842902412</v>
      </c>
      <c r="C25" s="24">
        <v>151.41071842902412</v>
      </c>
      <c r="D25" s="27">
        <f>J16+C25</f>
        <v>162.9968937283337</v>
      </c>
      <c r="E25" s="1" t="s">
        <v>36</v>
      </c>
      <c r="J25" s="17"/>
      <c r="K25" s="18"/>
      <c r="L25" s="81" t="s">
        <v>30</v>
      </c>
      <c r="M25" s="26">
        <f>J16</f>
        <v>11.586175299309591</v>
      </c>
      <c r="N25" s="15"/>
    </row>
    <row r="26" spans="1:14" ht="15.75" x14ac:dyDescent="0.25">
      <c r="A26" s="17"/>
      <c r="B26" s="24">
        <v>143.28825102100964</v>
      </c>
      <c r="C26" s="24">
        <v>162.09546885066749</v>
      </c>
      <c r="D26" s="27">
        <f>J16+C26</f>
        <v>173.68164414997707</v>
      </c>
      <c r="E26" s="1" t="s">
        <v>34</v>
      </c>
    </row>
    <row r="27" spans="1:14" ht="15.75" x14ac:dyDescent="0.25">
      <c r="A27" s="17"/>
      <c r="B27" s="24">
        <v>132.18775645319587</v>
      </c>
      <c r="C27" s="24">
        <v>166.0428267387945</v>
      </c>
      <c r="D27" s="27">
        <f>J16+C27</f>
        <v>177.62900203810409</v>
      </c>
      <c r="E27" s="1" t="s">
        <v>37</v>
      </c>
    </row>
    <row r="28" spans="1:14" ht="15.75" x14ac:dyDescent="0.25">
      <c r="A28" s="17"/>
      <c r="B28" s="24">
        <v>118.43187723500093</v>
      </c>
      <c r="C28" s="22">
        <v>187.23896677479695</v>
      </c>
      <c r="D28" s="27">
        <f>J16+C28</f>
        <v>198.82514207410654</v>
      </c>
      <c r="E28" s="1" t="s">
        <v>38</v>
      </c>
    </row>
    <row r="29" spans="1:14" ht="15.75" x14ac:dyDescent="0.25">
      <c r="A29" s="17"/>
      <c r="B29" s="24">
        <v>92.473836644605626</v>
      </c>
      <c r="C29" s="22">
        <v>198.21364429879904</v>
      </c>
      <c r="D29" s="27">
        <f>J16+C29</f>
        <v>209.79981959810863</v>
      </c>
      <c r="E29" s="1" t="s">
        <v>39</v>
      </c>
    </row>
    <row r="30" spans="1:14" ht="15.75" x14ac:dyDescent="0.25">
      <c r="A30" s="17"/>
      <c r="B30" s="18"/>
      <c r="C30" s="18"/>
      <c r="D30" s="16"/>
    </row>
    <row r="31" spans="1:14" ht="15.75" x14ac:dyDescent="0.25">
      <c r="A31" s="17"/>
      <c r="B31" s="18"/>
      <c r="C31" s="18"/>
      <c r="D31" s="16"/>
    </row>
    <row r="32" spans="1:14" ht="15.75" x14ac:dyDescent="0.25">
      <c r="A32" s="17"/>
      <c r="B32" s="18"/>
      <c r="C32" s="18"/>
      <c r="D32" s="16"/>
    </row>
  </sheetData>
  <sortState xmlns:xlrd2="http://schemas.microsoft.com/office/spreadsheetml/2017/richdata2" ref="C21:C29">
    <sortCondition ref="C21:C29"/>
  </sortState>
  <mergeCells count="4">
    <mergeCell ref="B2:D2"/>
    <mergeCell ref="A2:A3"/>
    <mergeCell ref="E2:E3"/>
    <mergeCell ref="F2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609C7-26E3-4417-B184-D2757B6F7660}">
  <dimension ref="A2:N25"/>
  <sheetViews>
    <sheetView tabSelected="1" topLeftCell="B5" workbookViewId="0">
      <selection activeCell="K24" sqref="K24"/>
    </sheetView>
  </sheetViews>
  <sheetFormatPr defaultRowHeight="15" x14ac:dyDescent="0.25"/>
  <cols>
    <col min="2" max="2" width="12.85546875" customWidth="1"/>
    <col min="3" max="4" width="13.140625" bestFit="1" customWidth="1"/>
    <col min="5" max="5" width="9.42578125" customWidth="1"/>
    <col min="6" max="6" width="11.42578125" customWidth="1"/>
    <col min="9" max="9" width="13.28515625" customWidth="1"/>
    <col min="12" max="12" width="52.42578125" customWidth="1"/>
    <col min="13" max="13" width="13.5703125" customWidth="1"/>
  </cols>
  <sheetData>
    <row r="2" spans="1:14" ht="15.75" x14ac:dyDescent="0.25">
      <c r="A2" s="86" t="s">
        <v>0</v>
      </c>
      <c r="B2" s="83" t="s">
        <v>1</v>
      </c>
      <c r="C2" s="84"/>
      <c r="D2" s="85"/>
      <c r="E2" s="86" t="s">
        <v>2</v>
      </c>
      <c r="F2" s="86" t="s">
        <v>3</v>
      </c>
    </row>
    <row r="3" spans="1:14" ht="15.75" x14ac:dyDescent="0.25">
      <c r="A3" s="87"/>
      <c r="B3" s="2">
        <v>1</v>
      </c>
      <c r="C3" s="2">
        <v>2</v>
      </c>
      <c r="D3" s="2">
        <v>3</v>
      </c>
      <c r="E3" s="87"/>
      <c r="F3" s="87"/>
    </row>
    <row r="4" spans="1:14" ht="15.75" x14ac:dyDescent="0.25">
      <c r="A4" s="2" t="s">
        <v>4</v>
      </c>
      <c r="B4" s="28">
        <v>1.5722318446428457E-4</v>
      </c>
      <c r="C4" s="28">
        <v>1.7485757541349362E-4</v>
      </c>
      <c r="D4" s="28">
        <v>1.9213973799126629E-4</v>
      </c>
      <c r="E4" s="28">
        <f>SUM(B4:D4)</f>
        <v>5.2422049786904454E-4</v>
      </c>
      <c r="F4" s="28">
        <f>AVERAGE(B4:D4)</f>
        <v>1.7474016595634819E-4</v>
      </c>
      <c r="H4" s="7" t="s">
        <v>14</v>
      </c>
      <c r="I4" s="29">
        <f>(E13^2)/(9*3)</f>
        <v>1.2021456761689236E-6</v>
      </c>
    </row>
    <row r="5" spans="1:14" ht="15.75" x14ac:dyDescent="0.25">
      <c r="A5" s="2" t="s">
        <v>5</v>
      </c>
      <c r="B5" s="28">
        <v>1.7560488899975057E-4</v>
      </c>
      <c r="C5" s="28">
        <v>2.1051372525566638E-4</v>
      </c>
      <c r="D5" s="28">
        <v>1.9316152334201354E-4</v>
      </c>
      <c r="E5" s="28">
        <f t="shared" ref="E5:E12" si="0">SUM(B5:D5)</f>
        <v>5.7928013759743046E-4</v>
      </c>
      <c r="F5" s="28">
        <f t="shared" ref="F5:F12" si="1">AVERAGE(B5:D5)</f>
        <v>1.930933791991435E-4</v>
      </c>
      <c r="H5" s="7" t="s">
        <v>15</v>
      </c>
      <c r="I5" s="30">
        <f>SUMSQ(B4:D12)-I4</f>
        <v>1.4628379858523483E-7</v>
      </c>
    </row>
    <row r="6" spans="1:14" ht="15.75" x14ac:dyDescent="0.25">
      <c r="A6" s="2" t="s">
        <v>6</v>
      </c>
      <c r="B6" s="28">
        <v>1.7489814170724437E-4</v>
      </c>
      <c r="C6" s="28">
        <v>4.3977131891416465E-4</v>
      </c>
      <c r="D6" s="28">
        <v>2.1102695789452697E-4</v>
      </c>
      <c r="E6" s="28">
        <f t="shared" si="0"/>
        <v>8.25696418515936E-4</v>
      </c>
      <c r="F6" s="28">
        <f t="shared" si="1"/>
        <v>2.7523213950531202E-4</v>
      </c>
      <c r="H6" s="7" t="s">
        <v>16</v>
      </c>
      <c r="I6" s="30">
        <f>(SUMSQ(B13:D13)/9)-I4</f>
        <v>6.5272264436755819E-9</v>
      </c>
    </row>
    <row r="7" spans="1:14" ht="15.75" x14ac:dyDescent="0.25">
      <c r="A7" s="2" t="s">
        <v>7</v>
      </c>
      <c r="B7" s="28">
        <v>1.9324057253508503E-4</v>
      </c>
      <c r="C7" s="28">
        <v>1.9259848786311207E-4</v>
      </c>
      <c r="D7" s="28">
        <v>2.2773873748332718E-4</v>
      </c>
      <c r="E7" s="28">
        <f t="shared" si="0"/>
        <v>6.1357779788152422E-4</v>
      </c>
      <c r="F7" s="28">
        <f t="shared" si="1"/>
        <v>2.0452593262717473E-4</v>
      </c>
      <c r="H7" s="7" t="s">
        <v>17</v>
      </c>
      <c r="I7" s="30">
        <f>(SUMSQ(E4:E12)/3)-I4</f>
        <v>3.8490121199753012E-8</v>
      </c>
    </row>
    <row r="8" spans="1:14" ht="15.75" x14ac:dyDescent="0.25">
      <c r="A8" s="2" t="s">
        <v>8</v>
      </c>
      <c r="B8" s="28">
        <v>2.6267611239353658E-4</v>
      </c>
      <c r="C8" s="28">
        <v>0</v>
      </c>
      <c r="D8" s="28">
        <v>1.5759782706026304E-4</v>
      </c>
      <c r="E8" s="28">
        <f t="shared" si="0"/>
        <v>4.2027393945379962E-4</v>
      </c>
      <c r="F8" s="28">
        <f t="shared" si="1"/>
        <v>1.4009131315126654E-4</v>
      </c>
      <c r="H8" s="7" t="s">
        <v>18</v>
      </c>
      <c r="I8" s="30">
        <f>I5-I6-I7</f>
        <v>1.0126645094180624E-7</v>
      </c>
    </row>
    <row r="9" spans="1:14" ht="15.75" x14ac:dyDescent="0.25">
      <c r="A9" s="2" t="s">
        <v>9</v>
      </c>
      <c r="B9" s="28">
        <v>1.5759782706026304E-4</v>
      </c>
      <c r="C9" s="28">
        <v>2.2834331337325301E-4</v>
      </c>
      <c r="D9" s="28">
        <v>2.4632856471623209E-4</v>
      </c>
      <c r="E9" s="28">
        <f t="shared" si="0"/>
        <v>6.3226970514974814E-4</v>
      </c>
      <c r="F9" s="28">
        <f t="shared" si="1"/>
        <v>2.1075656838324939E-4</v>
      </c>
    </row>
    <row r="10" spans="1:14" ht="15.75" x14ac:dyDescent="0.25">
      <c r="A10" s="2" t="s">
        <v>10</v>
      </c>
      <c r="B10" s="28">
        <v>2.2862784323404429E-4</v>
      </c>
      <c r="C10" s="28">
        <v>2.458542036678578E-4</v>
      </c>
      <c r="D10" s="28">
        <v>1.9215499444179726E-4</v>
      </c>
      <c r="E10" s="28">
        <f t="shared" si="0"/>
        <v>6.6663704134369939E-4</v>
      </c>
      <c r="F10" s="28">
        <f t="shared" si="1"/>
        <v>2.2221234711456645E-4</v>
      </c>
    </row>
    <row r="11" spans="1:14" ht="15.75" x14ac:dyDescent="0.25">
      <c r="A11" s="2" t="s">
        <v>11</v>
      </c>
      <c r="B11" s="28">
        <v>1.5770452305333452E-4</v>
      </c>
      <c r="C11" s="28">
        <v>3.6825586608877563E-4</v>
      </c>
      <c r="D11" s="28">
        <v>2.272817578575119E-4</v>
      </c>
      <c r="E11" s="28">
        <f t="shared" si="0"/>
        <v>7.53242146999622E-4</v>
      </c>
      <c r="F11" s="28">
        <f t="shared" si="1"/>
        <v>2.5108071566654067E-4</v>
      </c>
    </row>
    <row r="12" spans="1:14" ht="15.75" x14ac:dyDescent="0.25">
      <c r="A12" s="2" t="s">
        <v>12</v>
      </c>
      <c r="B12" s="28">
        <v>2.4500348016307026E-4</v>
      </c>
      <c r="C12" s="28">
        <v>2.2734499205087454E-4</v>
      </c>
      <c r="D12" s="28">
        <v>2.0964027634400048E-4</v>
      </c>
      <c r="E12" s="28">
        <f t="shared" si="0"/>
        <v>6.8198874855794525E-4</v>
      </c>
      <c r="F12" s="28">
        <f t="shared" si="1"/>
        <v>2.2732958285264841E-4</v>
      </c>
    </row>
    <row r="13" spans="1:14" ht="15.75" x14ac:dyDescent="0.25">
      <c r="A13" s="2" t="s">
        <v>13</v>
      </c>
      <c r="B13" s="28">
        <f>SUM(B4:B12)</f>
        <v>1.7525765736106133E-3</v>
      </c>
      <c r="C13" s="28">
        <f t="shared" ref="C13:E13" si="2">SUM(C4:C12)</f>
        <v>2.0875394826271976E-3</v>
      </c>
      <c r="D13" s="28">
        <f t="shared" si="2"/>
        <v>1.8570703771309388E-3</v>
      </c>
      <c r="E13" s="28">
        <f t="shared" si="2"/>
        <v>5.6971864333687497E-3</v>
      </c>
      <c r="F13" s="5"/>
    </row>
    <row r="15" spans="1:14" ht="15.75" x14ac:dyDescent="0.25">
      <c r="A15" s="2" t="s">
        <v>19</v>
      </c>
      <c r="B15" s="2" t="s">
        <v>20</v>
      </c>
      <c r="C15" s="2" t="s">
        <v>21</v>
      </c>
      <c r="D15" s="2" t="s">
        <v>22</v>
      </c>
      <c r="E15" s="2" t="s">
        <v>23</v>
      </c>
      <c r="F15" s="2" t="s">
        <v>24</v>
      </c>
      <c r="G15" s="2" t="s">
        <v>25</v>
      </c>
      <c r="H15" s="2" t="s">
        <v>26</v>
      </c>
      <c r="J15" s="19" t="s">
        <v>30</v>
      </c>
      <c r="L15" s="81" t="s">
        <v>0</v>
      </c>
      <c r="M15" s="25" t="s">
        <v>41</v>
      </c>
    </row>
    <row r="16" spans="1:14" ht="15.75" x14ac:dyDescent="0.25">
      <c r="A16" s="2" t="s">
        <v>27</v>
      </c>
      <c r="B16" s="2">
        <f>3-1</f>
        <v>2</v>
      </c>
      <c r="C16" s="31">
        <f>I6</f>
        <v>6.5272264436755819E-9</v>
      </c>
      <c r="D16" s="31">
        <f>C16/B16</f>
        <v>3.2636132218377909E-9</v>
      </c>
      <c r="E16" s="6">
        <f>D16/D18</f>
        <v>0.51564769046179104</v>
      </c>
      <c r="F16" s="2">
        <v>3.63</v>
      </c>
      <c r="G16" s="2">
        <v>6.23</v>
      </c>
      <c r="H16" s="2" t="s">
        <v>40</v>
      </c>
      <c r="J16" s="33">
        <f>5.03*SQRT(D18/3)</f>
        <v>2.3103626828530378E-4</v>
      </c>
      <c r="L16" s="76" t="s">
        <v>75</v>
      </c>
      <c r="M16" s="34">
        <f>F4</f>
        <v>1.7474016595634819E-4</v>
      </c>
      <c r="N16" s="1"/>
    </row>
    <row r="17" spans="1:14" ht="15.75" x14ac:dyDescent="0.25">
      <c r="A17" s="2" t="s">
        <v>0</v>
      </c>
      <c r="B17" s="2">
        <f>9-1</f>
        <v>8</v>
      </c>
      <c r="C17" s="31">
        <f>I7</f>
        <v>3.8490121199753012E-8</v>
      </c>
      <c r="D17" s="31">
        <f>C17/B17</f>
        <v>4.8112651499691265E-9</v>
      </c>
      <c r="E17" s="6">
        <f>D17/D18</f>
        <v>0.76017517829022641</v>
      </c>
      <c r="F17" s="2">
        <v>2.59</v>
      </c>
      <c r="G17" s="2">
        <v>3.89</v>
      </c>
      <c r="H17" s="2" t="s">
        <v>40</v>
      </c>
      <c r="L17" s="76" t="s">
        <v>76</v>
      </c>
      <c r="M17" s="34">
        <f>F5</f>
        <v>1.930933791991435E-4</v>
      </c>
      <c r="N17" s="1"/>
    </row>
    <row r="18" spans="1:14" ht="15.75" x14ac:dyDescent="0.25">
      <c r="A18" s="2" t="s">
        <v>29</v>
      </c>
      <c r="B18" s="2">
        <f>(3-1)*(9-1)</f>
        <v>16</v>
      </c>
      <c r="C18" s="31">
        <f>I8</f>
        <v>1.0126645094180624E-7</v>
      </c>
      <c r="D18" s="31">
        <f>C18/B18</f>
        <v>6.3291531838628899E-9</v>
      </c>
      <c r="E18" s="13"/>
      <c r="F18" s="3"/>
      <c r="G18" s="3"/>
      <c r="H18" s="3"/>
      <c r="L18" s="76" t="s">
        <v>77</v>
      </c>
      <c r="M18" s="34">
        <f t="shared" ref="M18:M24" si="3">F6</f>
        <v>2.7523213950531202E-4</v>
      </c>
      <c r="N18" s="1"/>
    </row>
    <row r="19" spans="1:14" ht="15.75" x14ac:dyDescent="0.25">
      <c r="A19" s="2" t="s">
        <v>2</v>
      </c>
      <c r="B19" s="2">
        <f>(9*3)-1</f>
        <v>26</v>
      </c>
      <c r="C19" s="31">
        <f>I5</f>
        <v>1.4628379858523483E-7</v>
      </c>
      <c r="D19" s="32"/>
      <c r="E19" s="13"/>
      <c r="F19" s="3"/>
      <c r="G19" s="3"/>
      <c r="H19" s="3"/>
      <c r="L19" s="76" t="s">
        <v>78</v>
      </c>
      <c r="M19" s="34">
        <f t="shared" si="3"/>
        <v>2.0452593262717473E-4</v>
      </c>
      <c r="N19" s="1"/>
    </row>
    <row r="20" spans="1:14" ht="15.75" x14ac:dyDescent="0.25">
      <c r="L20" s="76" t="s">
        <v>79</v>
      </c>
      <c r="M20" s="34">
        <f t="shared" si="3"/>
        <v>1.4009131315126654E-4</v>
      </c>
      <c r="N20" s="1"/>
    </row>
    <row r="21" spans="1:14" ht="15.75" x14ac:dyDescent="0.25">
      <c r="L21" s="76" t="s">
        <v>80</v>
      </c>
      <c r="M21" s="34">
        <f t="shared" si="3"/>
        <v>2.1075656838324939E-4</v>
      </c>
      <c r="N21" s="1"/>
    </row>
    <row r="22" spans="1:14" ht="15.75" x14ac:dyDescent="0.25">
      <c r="L22" s="76" t="s">
        <v>81</v>
      </c>
      <c r="M22" s="34">
        <f t="shared" si="3"/>
        <v>2.2221234711456645E-4</v>
      </c>
      <c r="N22" s="1"/>
    </row>
    <row r="23" spans="1:14" ht="15.75" x14ac:dyDescent="0.25">
      <c r="L23" s="76" t="s">
        <v>82</v>
      </c>
      <c r="M23" s="34">
        <f t="shared" si="3"/>
        <v>2.5108071566654067E-4</v>
      </c>
      <c r="N23" s="1"/>
    </row>
    <row r="24" spans="1:14" ht="15.75" x14ac:dyDescent="0.25">
      <c r="L24" s="76" t="s">
        <v>83</v>
      </c>
      <c r="M24" s="34">
        <f t="shared" si="3"/>
        <v>2.2732958285264841E-4</v>
      </c>
      <c r="N24" s="1"/>
    </row>
    <row r="25" spans="1:14" ht="15.75" x14ac:dyDescent="0.25">
      <c r="L25" s="81" t="s">
        <v>30</v>
      </c>
      <c r="M25" s="26" t="s">
        <v>40</v>
      </c>
    </row>
  </sheetData>
  <mergeCells count="4">
    <mergeCell ref="A2:A3"/>
    <mergeCell ref="B2:D2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FF5AC-D826-4359-AA7B-3076CA64C82A}">
  <dimension ref="A2:N29"/>
  <sheetViews>
    <sheetView workbookViewId="0">
      <selection activeCell="J23" sqref="J23"/>
    </sheetView>
  </sheetViews>
  <sheetFormatPr defaultRowHeight="15" x14ac:dyDescent="0.25"/>
  <cols>
    <col min="6" max="6" width="11.5703125" customWidth="1"/>
    <col min="7" max="7" width="11.42578125" customWidth="1"/>
    <col min="12" max="12" width="52.5703125" customWidth="1"/>
    <col min="13" max="13" width="12.28515625" customWidth="1"/>
    <col min="14" max="14" width="3.7109375" customWidth="1"/>
  </cols>
  <sheetData>
    <row r="2" spans="1:14" ht="15.75" x14ac:dyDescent="0.25">
      <c r="A2" s="86" t="s">
        <v>0</v>
      </c>
      <c r="B2" s="83" t="s">
        <v>1</v>
      </c>
      <c r="C2" s="84"/>
      <c r="D2" s="85"/>
      <c r="E2" s="86" t="s">
        <v>2</v>
      </c>
      <c r="F2" s="86" t="s">
        <v>3</v>
      </c>
    </row>
    <row r="3" spans="1:14" ht="15.75" x14ac:dyDescent="0.25">
      <c r="A3" s="87"/>
      <c r="B3" s="2">
        <v>1</v>
      </c>
      <c r="C3" s="2">
        <v>2</v>
      </c>
      <c r="D3" s="2">
        <v>3</v>
      </c>
      <c r="E3" s="87"/>
      <c r="F3" s="87"/>
    </row>
    <row r="4" spans="1:14" ht="15.75" x14ac:dyDescent="0.25">
      <c r="A4" s="2" t="s">
        <v>4</v>
      </c>
      <c r="B4" s="4">
        <v>8</v>
      </c>
      <c r="C4" s="4">
        <v>7</v>
      </c>
      <c r="D4" s="4">
        <v>6.8</v>
      </c>
      <c r="E4" s="4">
        <f>SUM(B4:D4)</f>
        <v>21.8</v>
      </c>
      <c r="F4" s="4">
        <f>AVERAGE(B4:D4)</f>
        <v>7.2666666666666666</v>
      </c>
      <c r="H4" s="7" t="s">
        <v>14</v>
      </c>
      <c r="I4" s="8">
        <f>(E13^2)/(9*3)</f>
        <v>2045.3703703703709</v>
      </c>
    </row>
    <row r="5" spans="1:14" ht="15.75" x14ac:dyDescent="0.25">
      <c r="A5" s="2" t="s">
        <v>5</v>
      </c>
      <c r="B5" s="4">
        <v>8.8000000000000007</v>
      </c>
      <c r="C5" s="4">
        <v>8.8000000000000007</v>
      </c>
      <c r="D5" s="4">
        <v>8</v>
      </c>
      <c r="E5" s="4">
        <f t="shared" ref="E5:E12" si="0">SUM(B5:D5)</f>
        <v>25.6</v>
      </c>
      <c r="F5" s="4">
        <f t="shared" ref="F5:F12" si="1">AVERAGE(B5:D5)</f>
        <v>8.5333333333333332</v>
      </c>
      <c r="H5" s="7" t="s">
        <v>15</v>
      </c>
      <c r="I5" s="11">
        <f>SUMSQ(B4:D12)-I4</f>
        <v>23.54962962962918</v>
      </c>
    </row>
    <row r="6" spans="1:14" ht="15.75" x14ac:dyDescent="0.25">
      <c r="A6" s="2" t="s">
        <v>6</v>
      </c>
      <c r="B6" s="4">
        <v>7.8</v>
      </c>
      <c r="C6" s="4">
        <v>8.4</v>
      </c>
      <c r="D6" s="4">
        <v>8.4</v>
      </c>
      <c r="E6" s="4">
        <f t="shared" si="0"/>
        <v>24.6</v>
      </c>
      <c r="F6" s="4">
        <f t="shared" si="1"/>
        <v>8.2000000000000011</v>
      </c>
      <c r="H6" s="7" t="s">
        <v>16</v>
      </c>
      <c r="I6" s="12">
        <f>(SUMSQ(B13:D13)/9)-I4</f>
        <v>1.6385185185181399</v>
      </c>
    </row>
    <row r="7" spans="1:14" ht="15.75" x14ac:dyDescent="0.25">
      <c r="A7" s="2" t="s">
        <v>7</v>
      </c>
      <c r="B7" s="4">
        <v>7.8</v>
      </c>
      <c r="C7" s="4">
        <v>8.6</v>
      </c>
      <c r="D7" s="4">
        <v>8.8000000000000007</v>
      </c>
      <c r="E7" s="4">
        <f t="shared" si="0"/>
        <v>25.2</v>
      </c>
      <c r="F7" s="4">
        <f t="shared" si="1"/>
        <v>8.4</v>
      </c>
      <c r="H7" s="7" t="s">
        <v>17</v>
      </c>
      <c r="I7" s="10">
        <f>(SUMSQ(E4:E12)/3)-I4</f>
        <v>15.176296296295732</v>
      </c>
    </row>
    <row r="8" spans="1:14" ht="15.75" x14ac:dyDescent="0.25">
      <c r="A8" s="2" t="s">
        <v>8</v>
      </c>
      <c r="B8" s="4">
        <v>8.6</v>
      </c>
      <c r="C8" s="4">
        <v>8.4</v>
      </c>
      <c r="D8" s="4">
        <v>9.1999999999999993</v>
      </c>
      <c r="E8" s="4">
        <f t="shared" si="0"/>
        <v>26.2</v>
      </c>
      <c r="F8" s="4">
        <f t="shared" si="1"/>
        <v>8.7333333333333325</v>
      </c>
      <c r="H8" s="7" t="s">
        <v>18</v>
      </c>
      <c r="I8" s="9">
        <f>I5-I6-I7</f>
        <v>6.7348148148153086</v>
      </c>
    </row>
    <row r="9" spans="1:14" ht="15.75" x14ac:dyDescent="0.25">
      <c r="A9" s="2" t="s">
        <v>9</v>
      </c>
      <c r="B9" s="4">
        <v>8</v>
      </c>
      <c r="C9" s="4">
        <v>8.8000000000000007</v>
      </c>
      <c r="D9" s="4">
        <v>9.4</v>
      </c>
      <c r="E9" s="4">
        <f t="shared" si="0"/>
        <v>26.200000000000003</v>
      </c>
      <c r="F9" s="4">
        <f t="shared" si="1"/>
        <v>8.7333333333333343</v>
      </c>
    </row>
    <row r="10" spans="1:14" ht="15.75" x14ac:dyDescent="0.25">
      <c r="A10" s="2" t="s">
        <v>10</v>
      </c>
      <c r="B10" s="4">
        <v>9.4</v>
      </c>
      <c r="C10" s="4">
        <v>7.4</v>
      </c>
      <c r="D10" s="4">
        <v>9.6</v>
      </c>
      <c r="E10" s="4">
        <f t="shared" si="0"/>
        <v>26.4</v>
      </c>
      <c r="F10" s="4">
        <f t="shared" si="1"/>
        <v>8.7999999999999989</v>
      </c>
    </row>
    <row r="11" spans="1:14" ht="15.75" x14ac:dyDescent="0.25">
      <c r="A11" s="2" t="s">
        <v>11</v>
      </c>
      <c r="B11" s="4">
        <v>9.8000000000000007</v>
      </c>
      <c r="C11" s="4">
        <v>9.1999999999999993</v>
      </c>
      <c r="D11" s="4">
        <v>10</v>
      </c>
      <c r="E11" s="4">
        <f t="shared" si="0"/>
        <v>29</v>
      </c>
      <c r="F11" s="4">
        <f t="shared" si="1"/>
        <v>9.6666666666666661</v>
      </c>
    </row>
    <row r="12" spans="1:14" ht="15.75" x14ac:dyDescent="0.25">
      <c r="A12" s="2" t="s">
        <v>12</v>
      </c>
      <c r="B12" s="4">
        <v>9.8000000000000007</v>
      </c>
      <c r="C12" s="4">
        <v>9.1999999999999993</v>
      </c>
      <c r="D12" s="4">
        <v>11</v>
      </c>
      <c r="E12" s="4">
        <f t="shared" si="0"/>
        <v>30</v>
      </c>
      <c r="F12" s="4">
        <f t="shared" si="1"/>
        <v>10</v>
      </c>
    </row>
    <row r="13" spans="1:14" ht="15.75" x14ac:dyDescent="0.25">
      <c r="A13" s="2" t="s">
        <v>13</v>
      </c>
      <c r="B13" s="4">
        <f>SUM(B4:B12)</f>
        <v>78</v>
      </c>
      <c r="C13" s="4">
        <f t="shared" ref="C13:E13" si="2">SUM(C4:C12)</f>
        <v>75.8</v>
      </c>
      <c r="D13" s="4">
        <f t="shared" si="2"/>
        <v>81.2</v>
      </c>
      <c r="E13" s="4">
        <f t="shared" si="2"/>
        <v>235.00000000000003</v>
      </c>
      <c r="F13" s="5"/>
    </row>
    <row r="15" spans="1:14" ht="15.75" x14ac:dyDescent="0.25">
      <c r="A15" s="2" t="s">
        <v>19</v>
      </c>
      <c r="B15" s="2" t="s">
        <v>20</v>
      </c>
      <c r="C15" s="2" t="s">
        <v>21</v>
      </c>
      <c r="D15" s="2" t="s">
        <v>22</v>
      </c>
      <c r="E15" s="2" t="s">
        <v>23</v>
      </c>
      <c r="F15" s="2" t="s">
        <v>24</v>
      </c>
      <c r="G15" s="2" t="s">
        <v>25</v>
      </c>
      <c r="H15" s="2" t="s">
        <v>26</v>
      </c>
      <c r="J15" s="19" t="s">
        <v>30</v>
      </c>
      <c r="L15" s="81" t="s">
        <v>0</v>
      </c>
      <c r="M15" s="25" t="s">
        <v>42</v>
      </c>
      <c r="N15" s="15"/>
    </row>
    <row r="16" spans="1:14" ht="15.75" x14ac:dyDescent="0.25">
      <c r="A16" s="2" t="s">
        <v>27</v>
      </c>
      <c r="B16" s="2">
        <f>3-1</f>
        <v>2</v>
      </c>
      <c r="C16" s="14">
        <f>I6</f>
        <v>1.6385185185181399</v>
      </c>
      <c r="D16" s="14">
        <f>C16/B16</f>
        <v>0.81925925925906995</v>
      </c>
      <c r="E16" s="6">
        <f>D16/D18</f>
        <v>1.9463264408265082</v>
      </c>
      <c r="F16" s="2">
        <v>3.63</v>
      </c>
      <c r="G16" s="2">
        <v>6.23</v>
      </c>
      <c r="H16" s="2" t="s">
        <v>40</v>
      </c>
      <c r="J16" s="20">
        <f>5.03*SQRT(D18/3)</f>
        <v>1.8841270975582689</v>
      </c>
      <c r="L16" s="76" t="s">
        <v>75</v>
      </c>
      <c r="M16" s="24">
        <f>F4</f>
        <v>7.2666666666666666</v>
      </c>
      <c r="N16" s="1" t="s">
        <v>31</v>
      </c>
    </row>
    <row r="17" spans="1:14" ht="15.75" x14ac:dyDescent="0.25">
      <c r="A17" s="2" t="s">
        <v>0</v>
      </c>
      <c r="B17" s="2">
        <f>9-1</f>
        <v>8</v>
      </c>
      <c r="C17" s="14">
        <f>I7</f>
        <v>15.176296296295732</v>
      </c>
      <c r="D17" s="14">
        <f>C17/B17</f>
        <v>1.8970370370369665</v>
      </c>
      <c r="E17" s="6">
        <f>D17/D18</f>
        <v>4.5068191816976979</v>
      </c>
      <c r="F17" s="2">
        <v>2.59</v>
      </c>
      <c r="G17" s="2">
        <v>3.89</v>
      </c>
      <c r="H17" s="2" t="s">
        <v>28</v>
      </c>
      <c r="L17" s="76" t="s">
        <v>76</v>
      </c>
      <c r="M17" s="24">
        <f>F5</f>
        <v>8.5333333333333332</v>
      </c>
      <c r="N17" s="1" t="s">
        <v>43</v>
      </c>
    </row>
    <row r="18" spans="1:14" ht="15.75" x14ac:dyDescent="0.25">
      <c r="A18" s="2" t="s">
        <v>29</v>
      </c>
      <c r="B18" s="2">
        <f>(3-1)*(9-1)</f>
        <v>16</v>
      </c>
      <c r="C18" s="14">
        <f>I8</f>
        <v>6.7348148148153086</v>
      </c>
      <c r="D18" s="6">
        <f>C18/B18</f>
        <v>0.42092592592595679</v>
      </c>
      <c r="E18" s="13"/>
      <c r="F18" s="3"/>
      <c r="G18" s="3"/>
      <c r="H18" s="3"/>
      <c r="L18" s="76" t="s">
        <v>77</v>
      </c>
      <c r="M18" s="24">
        <f t="shared" ref="M18:M24" si="3">F6</f>
        <v>8.2000000000000011</v>
      </c>
      <c r="N18" s="1" t="s">
        <v>43</v>
      </c>
    </row>
    <row r="19" spans="1:14" ht="15.75" x14ac:dyDescent="0.25">
      <c r="A19" s="2" t="s">
        <v>2</v>
      </c>
      <c r="B19" s="2">
        <f>(9*3)-1</f>
        <v>26</v>
      </c>
      <c r="C19" s="14">
        <f>I5</f>
        <v>23.54962962962918</v>
      </c>
      <c r="D19" s="13"/>
      <c r="E19" s="13"/>
      <c r="F19" s="3"/>
      <c r="G19" s="3"/>
      <c r="H19" s="3"/>
      <c r="L19" s="76" t="s">
        <v>78</v>
      </c>
      <c r="M19" s="24">
        <f t="shared" si="3"/>
        <v>8.4</v>
      </c>
      <c r="N19" s="1" t="s">
        <v>43</v>
      </c>
    </row>
    <row r="20" spans="1:14" ht="15.75" x14ac:dyDescent="0.25">
      <c r="L20" s="76" t="s">
        <v>79</v>
      </c>
      <c r="M20" s="24">
        <f t="shared" si="3"/>
        <v>8.7333333333333325</v>
      </c>
      <c r="N20" s="1" t="s">
        <v>43</v>
      </c>
    </row>
    <row r="21" spans="1:14" ht="15.75" x14ac:dyDescent="0.25">
      <c r="B21" s="27">
        <v>7.2666666666666666</v>
      </c>
      <c r="C21" s="27">
        <v>7.2666666666666666</v>
      </c>
      <c r="D21" s="16">
        <f>J16+C21</f>
        <v>9.150793764224936</v>
      </c>
      <c r="E21" t="s">
        <v>31</v>
      </c>
      <c r="L21" s="76" t="s">
        <v>80</v>
      </c>
      <c r="M21" s="24">
        <f t="shared" si="3"/>
        <v>8.7333333333333343</v>
      </c>
      <c r="N21" s="1" t="s">
        <v>43</v>
      </c>
    </row>
    <row r="22" spans="1:14" ht="15.75" x14ac:dyDescent="0.25">
      <c r="B22" s="27">
        <v>8.5333333333333332</v>
      </c>
      <c r="C22" s="27">
        <v>8.2000000000000011</v>
      </c>
      <c r="D22" s="16">
        <f>J16+C22</f>
        <v>10.08412709755827</v>
      </c>
      <c r="E22" t="s">
        <v>43</v>
      </c>
      <c r="L22" s="76" t="s">
        <v>81</v>
      </c>
      <c r="M22" s="24">
        <f t="shared" si="3"/>
        <v>8.7999999999999989</v>
      </c>
      <c r="N22" s="1" t="s">
        <v>43</v>
      </c>
    </row>
    <row r="23" spans="1:14" ht="15.75" x14ac:dyDescent="0.25">
      <c r="B23" s="27">
        <v>8.2000000000000011</v>
      </c>
      <c r="C23" s="27">
        <v>8.4</v>
      </c>
      <c r="E23" t="s">
        <v>43</v>
      </c>
      <c r="L23" s="76" t="s">
        <v>82</v>
      </c>
      <c r="M23" s="24">
        <f t="shared" si="3"/>
        <v>9.6666666666666661</v>
      </c>
      <c r="N23" s="1" t="s">
        <v>32</v>
      </c>
    </row>
    <row r="24" spans="1:14" ht="15.75" x14ac:dyDescent="0.25">
      <c r="B24" s="27">
        <v>8.4</v>
      </c>
      <c r="C24" s="27">
        <v>8.5333333333333332</v>
      </c>
      <c r="E24" t="s">
        <v>43</v>
      </c>
      <c r="L24" s="76" t="s">
        <v>83</v>
      </c>
      <c r="M24" s="24">
        <f t="shared" si="3"/>
        <v>10</v>
      </c>
      <c r="N24" s="1" t="s">
        <v>32</v>
      </c>
    </row>
    <row r="25" spans="1:14" ht="15.75" x14ac:dyDescent="0.25">
      <c r="B25" s="27">
        <v>8.7333333333333325</v>
      </c>
      <c r="C25" s="27">
        <v>8.7333333333333325</v>
      </c>
      <c r="E25" t="s">
        <v>43</v>
      </c>
      <c r="L25" s="81" t="s">
        <v>30</v>
      </c>
      <c r="M25" s="26">
        <f>J16</f>
        <v>1.8841270975582689</v>
      </c>
      <c r="N25" s="15"/>
    </row>
    <row r="26" spans="1:14" ht="15.75" x14ac:dyDescent="0.25">
      <c r="B26" s="27">
        <v>8.7333333333333343</v>
      </c>
      <c r="C26" s="27">
        <v>8.7333333333333343</v>
      </c>
      <c r="E26" t="s">
        <v>43</v>
      </c>
    </row>
    <row r="27" spans="1:14" ht="15.75" x14ac:dyDescent="0.25">
      <c r="B27" s="27">
        <v>8.7999999999999989</v>
      </c>
      <c r="C27" s="27">
        <v>8.7999999999999989</v>
      </c>
      <c r="E27" t="s">
        <v>43</v>
      </c>
    </row>
    <row r="28" spans="1:14" ht="15.75" x14ac:dyDescent="0.25">
      <c r="B28" s="27">
        <v>9.6666666666666661</v>
      </c>
      <c r="C28" s="27">
        <v>9.6666666666666661</v>
      </c>
      <c r="E28" t="s">
        <v>32</v>
      </c>
    </row>
    <row r="29" spans="1:14" ht="15.75" x14ac:dyDescent="0.25">
      <c r="B29" s="27">
        <v>10</v>
      </c>
      <c r="C29" s="27">
        <v>10</v>
      </c>
      <c r="E29" t="s">
        <v>32</v>
      </c>
    </row>
  </sheetData>
  <sortState xmlns:xlrd2="http://schemas.microsoft.com/office/spreadsheetml/2017/richdata2" ref="C21:C29">
    <sortCondition ref="C21:C29"/>
  </sortState>
  <mergeCells count="4">
    <mergeCell ref="A2:A3"/>
    <mergeCell ref="B2:D2"/>
    <mergeCell ref="E2:E3"/>
    <mergeCell ref="F2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12209-2EB1-4749-979F-5E3A912BF3D3}">
  <dimension ref="A1:S61"/>
  <sheetViews>
    <sheetView topLeftCell="A35" workbookViewId="0">
      <selection activeCell="L48" sqref="L48"/>
    </sheetView>
  </sheetViews>
  <sheetFormatPr defaultRowHeight="15" x14ac:dyDescent="0.25"/>
  <cols>
    <col min="1" max="1" width="17" customWidth="1"/>
    <col min="6" max="6" width="11.140625" customWidth="1"/>
    <col min="7" max="7" width="11.42578125" customWidth="1"/>
    <col min="12" max="12" width="52.7109375" customWidth="1"/>
    <col min="13" max="13" width="11" customWidth="1"/>
    <col min="14" max="14" width="3.140625" customWidth="1"/>
  </cols>
  <sheetData>
    <row r="1" spans="1:19" ht="15.75" x14ac:dyDescent="0.25">
      <c r="A1" s="35" t="s">
        <v>44</v>
      </c>
    </row>
    <row r="2" spans="1:19" ht="15.75" x14ac:dyDescent="0.25">
      <c r="A2" s="86" t="s">
        <v>0</v>
      </c>
      <c r="B2" s="83" t="s">
        <v>1</v>
      </c>
      <c r="C2" s="84"/>
      <c r="D2" s="85"/>
      <c r="E2" s="86" t="s">
        <v>2</v>
      </c>
      <c r="F2" s="86" t="s">
        <v>3</v>
      </c>
    </row>
    <row r="3" spans="1:19" ht="15.75" x14ac:dyDescent="0.25">
      <c r="A3" s="87"/>
      <c r="B3" s="2">
        <v>1</v>
      </c>
      <c r="C3" s="2">
        <v>2</v>
      </c>
      <c r="D3" s="2">
        <v>3</v>
      </c>
      <c r="E3" s="87"/>
      <c r="F3" s="87"/>
    </row>
    <row r="4" spans="1:19" ht="15.75" x14ac:dyDescent="0.25">
      <c r="A4" s="2" t="s">
        <v>4</v>
      </c>
      <c r="B4" s="4">
        <v>72.37</v>
      </c>
      <c r="C4" s="4">
        <v>69.16</v>
      </c>
      <c r="D4" s="4">
        <v>72.400000000000006</v>
      </c>
      <c r="E4" s="4">
        <f>SUM(B4:D4)</f>
        <v>213.93</v>
      </c>
      <c r="F4" s="4">
        <f>AVERAGE(B4:D4)</f>
        <v>71.31</v>
      </c>
      <c r="H4" s="7" t="s">
        <v>14</v>
      </c>
      <c r="I4" s="8">
        <f>(E13^2)/(9*3)</f>
        <v>86098.114903703725</v>
      </c>
      <c r="L4" s="37"/>
      <c r="M4" s="27"/>
      <c r="N4" s="16"/>
    </row>
    <row r="5" spans="1:19" ht="15.75" x14ac:dyDescent="0.25">
      <c r="A5" s="2" t="s">
        <v>5</v>
      </c>
      <c r="B5" s="4">
        <v>65.28</v>
      </c>
      <c r="C5" s="4">
        <v>51.52</v>
      </c>
      <c r="D5" s="4">
        <v>59.63</v>
      </c>
      <c r="E5" s="4">
        <f t="shared" ref="E5:E12" si="0">SUM(B5:D5)</f>
        <v>176.43</v>
      </c>
      <c r="F5" s="4">
        <f t="shared" ref="F5:F12" si="1">AVERAGE(B5:D5)</f>
        <v>58.81</v>
      </c>
      <c r="H5" s="7" t="s">
        <v>15</v>
      </c>
      <c r="I5" s="11">
        <f>SUMSQ(B4:D12)-I4</f>
        <v>1402.9228962963098</v>
      </c>
      <c r="L5" s="27"/>
      <c r="M5" s="27"/>
      <c r="N5" s="16"/>
    </row>
    <row r="6" spans="1:19" ht="15.75" x14ac:dyDescent="0.25">
      <c r="A6" s="2" t="s">
        <v>6</v>
      </c>
      <c r="B6" s="4">
        <v>60.05</v>
      </c>
      <c r="C6" s="4">
        <v>56.4</v>
      </c>
      <c r="D6" s="4">
        <v>59.68</v>
      </c>
      <c r="E6" s="4">
        <f t="shared" si="0"/>
        <v>176.13</v>
      </c>
      <c r="F6" s="4">
        <f t="shared" si="1"/>
        <v>58.71</v>
      </c>
      <c r="H6" s="7" t="s">
        <v>16</v>
      </c>
      <c r="I6" s="12">
        <f>(SUMSQ(B13:D13)/9)-I4</f>
        <v>39.158140740735689</v>
      </c>
      <c r="L6" s="27"/>
      <c r="M6" s="27"/>
      <c r="N6" s="16"/>
    </row>
    <row r="7" spans="1:19" ht="15.75" x14ac:dyDescent="0.25">
      <c r="A7" s="2" t="s">
        <v>7</v>
      </c>
      <c r="B7" s="4">
        <v>57.88</v>
      </c>
      <c r="C7" s="4">
        <v>59.51</v>
      </c>
      <c r="D7" s="4">
        <v>48.58</v>
      </c>
      <c r="E7" s="4">
        <f t="shared" si="0"/>
        <v>165.97</v>
      </c>
      <c r="F7" s="4">
        <f t="shared" si="1"/>
        <v>55.323333333333331</v>
      </c>
      <c r="H7" s="7" t="s">
        <v>17</v>
      </c>
      <c r="I7" s="10">
        <f>(SUMSQ(E4:E12)/3)-I4</f>
        <v>951.59362962961313</v>
      </c>
      <c r="L7" s="27"/>
      <c r="M7" s="27"/>
      <c r="N7" s="16"/>
    </row>
    <row r="8" spans="1:19" ht="15.75" x14ac:dyDescent="0.25">
      <c r="A8" s="2" t="s">
        <v>8</v>
      </c>
      <c r="B8" s="4">
        <v>55.85</v>
      </c>
      <c r="C8" s="4">
        <v>54.13</v>
      </c>
      <c r="D8" s="4">
        <v>55.86</v>
      </c>
      <c r="E8" s="4">
        <f t="shared" si="0"/>
        <v>165.84</v>
      </c>
      <c r="F8" s="4">
        <f t="shared" si="1"/>
        <v>55.28</v>
      </c>
      <c r="H8" s="7" t="s">
        <v>18</v>
      </c>
      <c r="I8" s="9">
        <f>I5-I6-I7</f>
        <v>412.17112592596095</v>
      </c>
      <c r="L8" s="27"/>
      <c r="M8" s="27"/>
      <c r="N8" s="16"/>
    </row>
    <row r="9" spans="1:19" ht="15.75" x14ac:dyDescent="0.25">
      <c r="A9" s="2">
        <f>+N9</f>
        <v>0</v>
      </c>
      <c r="B9" s="4">
        <v>59.17</v>
      </c>
      <c r="C9" s="4">
        <v>52.29</v>
      </c>
      <c r="D9" s="4">
        <v>53.54</v>
      </c>
      <c r="E9" s="4">
        <f t="shared" si="0"/>
        <v>165</v>
      </c>
      <c r="F9" s="4">
        <f t="shared" si="1"/>
        <v>55</v>
      </c>
      <c r="L9" s="81" t="s">
        <v>0</v>
      </c>
      <c r="M9" s="36" t="s">
        <v>45</v>
      </c>
      <c r="N9" s="15"/>
    </row>
    <row r="10" spans="1:19" ht="15.75" x14ac:dyDescent="0.25">
      <c r="A10" s="2" t="s">
        <v>10</v>
      </c>
      <c r="B10" s="4">
        <v>49.99</v>
      </c>
      <c r="C10" s="4">
        <v>46.36</v>
      </c>
      <c r="D10" s="4">
        <v>58.35</v>
      </c>
      <c r="E10" s="4">
        <f t="shared" si="0"/>
        <v>154.69999999999999</v>
      </c>
      <c r="F10" s="4">
        <f t="shared" si="1"/>
        <v>51.566666666666663</v>
      </c>
      <c r="L10" s="76" t="s">
        <v>75</v>
      </c>
      <c r="M10" s="24">
        <f>F4</f>
        <v>71.31</v>
      </c>
      <c r="N10" s="1" t="s">
        <v>32</v>
      </c>
      <c r="P10" s="27">
        <v>71.31</v>
      </c>
      <c r="Q10" s="27">
        <v>50.833333333333002</v>
      </c>
      <c r="R10" s="16">
        <f>Q10+J16</f>
        <v>65.572948632431547</v>
      </c>
      <c r="S10" t="s">
        <v>31</v>
      </c>
    </row>
    <row r="11" spans="1:19" ht="15.75" x14ac:dyDescent="0.25">
      <c r="A11" s="2" t="s">
        <v>11</v>
      </c>
      <c r="B11" s="4">
        <v>54.3</v>
      </c>
      <c r="C11" s="4">
        <v>57.45</v>
      </c>
      <c r="D11" s="4">
        <v>42.43</v>
      </c>
      <c r="E11" s="4">
        <f t="shared" si="0"/>
        <v>154.18</v>
      </c>
      <c r="F11" s="4">
        <f t="shared" si="1"/>
        <v>51.393333333333338</v>
      </c>
      <c r="L11" s="76" t="s">
        <v>76</v>
      </c>
      <c r="M11" s="24">
        <f>F5</f>
        <v>58.81</v>
      </c>
      <c r="N11" s="1" t="s">
        <v>32</v>
      </c>
      <c r="P11" s="27">
        <v>58.81</v>
      </c>
      <c r="Q11" s="27">
        <v>51.393333333333338</v>
      </c>
      <c r="R11" s="16">
        <f>Q11+J16</f>
        <v>66.132948632431876</v>
      </c>
      <c r="S11" t="s">
        <v>43</v>
      </c>
    </row>
    <row r="12" spans="1:19" ht="15.75" x14ac:dyDescent="0.25">
      <c r="A12" s="2" t="s">
        <v>12</v>
      </c>
      <c r="B12" s="4">
        <v>47.41</v>
      </c>
      <c r="C12" s="4">
        <v>49.11</v>
      </c>
      <c r="D12" s="4">
        <v>55.98</v>
      </c>
      <c r="E12" s="4">
        <f t="shared" si="0"/>
        <v>152.5</v>
      </c>
      <c r="F12" s="4">
        <f t="shared" si="1"/>
        <v>50.833333333333336</v>
      </c>
      <c r="L12" s="76" t="s">
        <v>77</v>
      </c>
      <c r="M12" s="24">
        <f>F6</f>
        <v>58.71</v>
      </c>
      <c r="N12" s="1" t="s">
        <v>32</v>
      </c>
      <c r="P12" s="27">
        <v>58.71</v>
      </c>
      <c r="Q12" s="27">
        <v>51.566666666666663</v>
      </c>
      <c r="R12" s="16">
        <f>Q12+J16</f>
        <v>66.306281965765208</v>
      </c>
      <c r="S12" t="s">
        <v>43</v>
      </c>
    </row>
    <row r="13" spans="1:19" ht="15.75" x14ac:dyDescent="0.25">
      <c r="A13" s="2" t="s">
        <v>13</v>
      </c>
      <c r="B13" s="4">
        <f>SUM(B4:B12)</f>
        <v>522.30000000000007</v>
      </c>
      <c r="C13" s="4">
        <f t="shared" ref="C13:E13" si="2">SUM(C4:C12)</f>
        <v>495.93000000000006</v>
      </c>
      <c r="D13" s="4">
        <f t="shared" si="2"/>
        <v>506.4500000000001</v>
      </c>
      <c r="E13" s="4">
        <f t="shared" si="2"/>
        <v>1524.6800000000003</v>
      </c>
      <c r="F13" s="5"/>
      <c r="L13" s="76" t="s">
        <v>78</v>
      </c>
      <c r="M13" s="24">
        <f t="shared" ref="M13:M18" si="3">F7</f>
        <v>55.323333333333331</v>
      </c>
      <c r="N13" s="1" t="s">
        <v>43</v>
      </c>
      <c r="P13" s="27">
        <v>55.323333333333331</v>
      </c>
      <c r="Q13" s="27">
        <v>55</v>
      </c>
      <c r="R13" s="16">
        <f>Q13+J16</f>
        <v>69.739615299098546</v>
      </c>
      <c r="S13" t="s">
        <v>43</v>
      </c>
    </row>
    <row r="14" spans="1:19" ht="15.75" x14ac:dyDescent="0.25">
      <c r="L14" s="76" t="s">
        <v>79</v>
      </c>
      <c r="M14" s="24">
        <f t="shared" si="3"/>
        <v>55.28</v>
      </c>
      <c r="N14" s="1" t="s">
        <v>43</v>
      </c>
      <c r="P14" s="27">
        <v>55.28</v>
      </c>
      <c r="Q14" s="27">
        <v>55.28</v>
      </c>
      <c r="R14" s="16">
        <f>Q14+J16</f>
        <v>70.019615299098547</v>
      </c>
      <c r="S14" t="s">
        <v>43</v>
      </c>
    </row>
    <row r="15" spans="1:19" ht="15.75" x14ac:dyDescent="0.25">
      <c r="A15" s="2" t="s">
        <v>19</v>
      </c>
      <c r="B15" s="2" t="s">
        <v>20</v>
      </c>
      <c r="C15" s="2" t="s">
        <v>21</v>
      </c>
      <c r="D15" s="2" t="s">
        <v>22</v>
      </c>
      <c r="E15" s="2" t="s">
        <v>23</v>
      </c>
      <c r="F15" s="2" t="s">
        <v>24</v>
      </c>
      <c r="G15" s="2" t="s">
        <v>25</v>
      </c>
      <c r="H15" s="2" t="s">
        <v>26</v>
      </c>
      <c r="J15" s="19" t="s">
        <v>30</v>
      </c>
      <c r="L15" s="76" t="s">
        <v>80</v>
      </c>
      <c r="M15" s="24">
        <f t="shared" si="3"/>
        <v>55</v>
      </c>
      <c r="N15" s="1" t="s">
        <v>43</v>
      </c>
      <c r="P15" s="27">
        <v>55</v>
      </c>
      <c r="Q15" s="27">
        <v>55.323333333333331</v>
      </c>
      <c r="R15" s="16">
        <f>Q15+J16</f>
        <v>70.062948632431869</v>
      </c>
      <c r="S15" t="s">
        <v>43</v>
      </c>
    </row>
    <row r="16" spans="1:19" ht="15.75" x14ac:dyDescent="0.25">
      <c r="A16" s="2" t="s">
        <v>27</v>
      </c>
      <c r="B16" s="2">
        <f>3-1</f>
        <v>2</v>
      </c>
      <c r="C16" s="14">
        <f>I6</f>
        <v>39.158140740735689</v>
      </c>
      <c r="D16" s="14">
        <f>C16/B16</f>
        <v>19.579070370367845</v>
      </c>
      <c r="E16" s="6">
        <f>D16/D18</f>
        <v>0.76003656302250999</v>
      </c>
      <c r="F16" s="2">
        <v>3.63</v>
      </c>
      <c r="G16" s="2">
        <v>6.23</v>
      </c>
      <c r="H16" s="2" t="s">
        <v>40</v>
      </c>
      <c r="J16" s="20">
        <f>5.03*SQRT(D18/3)</f>
        <v>14.73961529909854</v>
      </c>
      <c r="L16" s="76" t="s">
        <v>81</v>
      </c>
      <c r="M16" s="24">
        <f t="shared" si="3"/>
        <v>51.566666666666663</v>
      </c>
      <c r="N16" s="1" t="s">
        <v>43</v>
      </c>
      <c r="P16" s="27">
        <v>51.566666666666663</v>
      </c>
      <c r="Q16" s="27">
        <v>58.71</v>
      </c>
      <c r="R16" s="16">
        <f>Q16+J16</f>
        <v>73.449615299098539</v>
      </c>
      <c r="S16" t="s">
        <v>32</v>
      </c>
    </row>
    <row r="17" spans="1:19" ht="15.75" x14ac:dyDescent="0.25">
      <c r="A17" s="2" t="s">
        <v>0</v>
      </c>
      <c r="B17" s="2">
        <f>9-1</f>
        <v>8</v>
      </c>
      <c r="C17" s="14">
        <f>I7</f>
        <v>951.59362962961313</v>
      </c>
      <c r="D17" s="14">
        <f>C17/B17</f>
        <v>118.94920370370164</v>
      </c>
      <c r="E17" s="6">
        <f>D17/D18</f>
        <v>4.6174686666457543</v>
      </c>
      <c r="F17" s="2">
        <v>2.59</v>
      </c>
      <c r="G17" s="2">
        <v>3.89</v>
      </c>
      <c r="H17" s="2" t="s">
        <v>28</v>
      </c>
      <c r="L17" s="76" t="s">
        <v>82</v>
      </c>
      <c r="M17" s="24">
        <f t="shared" si="3"/>
        <v>51.393333333333338</v>
      </c>
      <c r="N17" s="1" t="s">
        <v>43</v>
      </c>
      <c r="P17" s="27">
        <v>51.393333333333338</v>
      </c>
      <c r="Q17" s="27">
        <v>58.81</v>
      </c>
      <c r="R17" s="16">
        <f>Q17+J16</f>
        <v>73.549615299098548</v>
      </c>
      <c r="S17" t="s">
        <v>32</v>
      </c>
    </row>
    <row r="18" spans="1:19" ht="15.75" x14ac:dyDescent="0.25">
      <c r="A18" s="2" t="s">
        <v>29</v>
      </c>
      <c r="B18" s="2">
        <f>(3-1)*(9-1)</f>
        <v>16</v>
      </c>
      <c r="C18" s="14">
        <f>I8</f>
        <v>412.17112592596095</v>
      </c>
      <c r="D18" s="6">
        <f>C18/B18</f>
        <v>25.760695370372559</v>
      </c>
      <c r="E18" s="13"/>
      <c r="F18" s="3"/>
      <c r="G18" s="3"/>
      <c r="H18" s="3"/>
      <c r="L18" s="76" t="s">
        <v>83</v>
      </c>
      <c r="M18" s="24">
        <f t="shared" si="3"/>
        <v>50.833333333333336</v>
      </c>
      <c r="N18" s="1" t="s">
        <v>31</v>
      </c>
      <c r="P18" s="27">
        <v>50.833333333333336</v>
      </c>
      <c r="Q18" s="27">
        <v>71.31</v>
      </c>
      <c r="R18" s="16">
        <f>Q18+J16</f>
        <v>86.049615299098548</v>
      </c>
      <c r="S18" t="s">
        <v>32</v>
      </c>
    </row>
    <row r="19" spans="1:19" ht="15.75" x14ac:dyDescent="0.25">
      <c r="A19" s="2" t="s">
        <v>2</v>
      </c>
      <c r="B19" s="2">
        <f>(9*3)-1</f>
        <v>26</v>
      </c>
      <c r="C19" s="14">
        <f>I5</f>
        <v>1402.9228962963098</v>
      </c>
      <c r="D19" s="13"/>
      <c r="E19" s="13"/>
      <c r="F19" s="3"/>
      <c r="G19" s="3"/>
      <c r="H19" s="3"/>
      <c r="L19" s="81" t="s">
        <v>30</v>
      </c>
      <c r="M19" s="26">
        <f>J16</f>
        <v>14.73961529909854</v>
      </c>
      <c r="N19" s="15"/>
      <c r="P19" s="27"/>
      <c r="Q19" s="27"/>
      <c r="R19" s="16"/>
    </row>
    <row r="20" spans="1:19" ht="15.75" x14ac:dyDescent="0.25">
      <c r="L20" s="23"/>
      <c r="M20" s="24"/>
      <c r="N20" s="1"/>
      <c r="P20" s="27"/>
      <c r="Q20" s="27"/>
      <c r="R20" s="16"/>
    </row>
    <row r="21" spans="1:19" ht="15.75" x14ac:dyDescent="0.25">
      <c r="L21" s="23"/>
      <c r="M21" s="24"/>
      <c r="N21" s="1"/>
      <c r="P21" s="27"/>
      <c r="Q21" s="27"/>
      <c r="R21" s="16"/>
    </row>
    <row r="22" spans="1:19" ht="15.75" x14ac:dyDescent="0.25">
      <c r="A22" s="35" t="s">
        <v>46</v>
      </c>
      <c r="L22" s="23"/>
      <c r="M22" s="24"/>
      <c r="N22" s="1"/>
      <c r="P22" s="27"/>
      <c r="Q22" s="27"/>
      <c r="R22" s="16"/>
    </row>
    <row r="23" spans="1:19" ht="15.75" x14ac:dyDescent="0.25">
      <c r="A23" s="86" t="s">
        <v>0</v>
      </c>
      <c r="B23" s="83" t="s">
        <v>1</v>
      </c>
      <c r="C23" s="84"/>
      <c r="D23" s="85"/>
      <c r="E23" s="86" t="s">
        <v>2</v>
      </c>
      <c r="F23" s="86" t="s">
        <v>3</v>
      </c>
      <c r="L23" s="23"/>
      <c r="M23" s="24"/>
      <c r="N23" s="1"/>
      <c r="P23" s="27"/>
      <c r="Q23" s="27"/>
      <c r="R23" s="16"/>
    </row>
    <row r="24" spans="1:19" ht="15.75" x14ac:dyDescent="0.25">
      <c r="A24" s="87"/>
      <c r="B24" s="2">
        <v>1</v>
      </c>
      <c r="C24" s="2">
        <v>2</v>
      </c>
      <c r="D24" s="2">
        <v>3</v>
      </c>
      <c r="E24" s="87"/>
      <c r="F24" s="87"/>
      <c r="L24" s="23"/>
      <c r="M24" s="24"/>
      <c r="N24" s="1"/>
    </row>
    <row r="25" spans="1:19" ht="15.75" x14ac:dyDescent="0.25">
      <c r="A25" s="2" t="s">
        <v>4</v>
      </c>
      <c r="B25" s="4">
        <v>-1.6</v>
      </c>
      <c r="C25" s="4">
        <v>-3.37</v>
      </c>
      <c r="D25" s="4">
        <v>-1.41</v>
      </c>
      <c r="E25" s="4">
        <f>SUM(B25:D25)</f>
        <v>-6.3800000000000008</v>
      </c>
      <c r="F25" s="4">
        <f>AVERAGE(B25:D25)</f>
        <v>-2.1266666666666669</v>
      </c>
      <c r="H25" s="7" t="s">
        <v>14</v>
      </c>
      <c r="I25" s="8">
        <f>(E34^2)/(9*3)</f>
        <v>43.675392592592601</v>
      </c>
      <c r="L25" s="23"/>
      <c r="M25" s="24"/>
    </row>
    <row r="26" spans="1:19" ht="15.75" x14ac:dyDescent="0.25">
      <c r="A26" s="2" t="s">
        <v>5</v>
      </c>
      <c r="B26" s="4">
        <v>-1.74</v>
      </c>
      <c r="C26" s="4">
        <v>-2.17</v>
      </c>
      <c r="D26" s="4">
        <v>-1.52</v>
      </c>
      <c r="E26" s="4">
        <f t="shared" ref="E26:E33" si="4">SUM(B26:D26)</f>
        <v>-5.43</v>
      </c>
      <c r="F26" s="4">
        <f t="shared" ref="F26:F33" si="5">AVERAGE(B26:D26)</f>
        <v>-1.8099999999999998</v>
      </c>
      <c r="H26" s="7" t="s">
        <v>15</v>
      </c>
      <c r="I26" s="11">
        <f>SUMSQ(B25:D33)-I25</f>
        <v>11.702007407407393</v>
      </c>
    </row>
    <row r="27" spans="1:19" ht="15.75" x14ac:dyDescent="0.25">
      <c r="A27" s="2" t="s">
        <v>6</v>
      </c>
      <c r="B27" s="4">
        <v>-1.54</v>
      </c>
      <c r="C27" s="4">
        <v>-1.52</v>
      </c>
      <c r="D27" s="4">
        <v>-1.64</v>
      </c>
      <c r="E27" s="4">
        <f t="shared" si="4"/>
        <v>-4.7</v>
      </c>
      <c r="F27" s="4">
        <f t="shared" si="5"/>
        <v>-1.5666666666666667</v>
      </c>
      <c r="H27" s="7" t="s">
        <v>16</v>
      </c>
      <c r="I27" s="12">
        <f>(SUMSQ(B34:D34)/9)-I25</f>
        <v>0.71682962962962904</v>
      </c>
    </row>
    <row r="28" spans="1:19" ht="15.75" x14ac:dyDescent="0.25">
      <c r="A28" s="2" t="s">
        <v>7</v>
      </c>
      <c r="B28" s="4">
        <v>-2.02</v>
      </c>
      <c r="C28" s="4">
        <v>-1.43</v>
      </c>
      <c r="D28" s="4">
        <v>-1.0900000000000001</v>
      </c>
      <c r="E28" s="4">
        <f t="shared" si="4"/>
        <v>-4.54</v>
      </c>
      <c r="F28" s="4">
        <f t="shared" si="5"/>
        <v>-1.5133333333333334</v>
      </c>
      <c r="H28" s="7" t="s">
        <v>17</v>
      </c>
      <c r="I28" s="10">
        <f>(SUMSQ(E25:E33)/3)-I25</f>
        <v>7.529740740740742</v>
      </c>
    </row>
    <row r="29" spans="1:19" ht="15.75" x14ac:dyDescent="0.25">
      <c r="A29" s="2" t="s">
        <v>8</v>
      </c>
      <c r="B29" s="4">
        <v>-1.97</v>
      </c>
      <c r="C29" s="4">
        <v>-1.19</v>
      </c>
      <c r="D29" s="4">
        <v>-0.7</v>
      </c>
      <c r="E29" s="4">
        <f t="shared" si="4"/>
        <v>-3.8600000000000003</v>
      </c>
      <c r="F29" s="4">
        <f t="shared" si="5"/>
        <v>-1.2866666666666668</v>
      </c>
      <c r="H29" s="7" t="s">
        <v>18</v>
      </c>
      <c r="I29" s="9">
        <f>I26-I27-I28</f>
        <v>3.4554370370370222</v>
      </c>
    </row>
    <row r="30" spans="1:19" ht="15.75" x14ac:dyDescent="0.25">
      <c r="A30" s="2">
        <f>+N30</f>
        <v>0</v>
      </c>
      <c r="B30" s="4">
        <v>-0.97</v>
      </c>
      <c r="C30" s="4">
        <v>-1.1200000000000001</v>
      </c>
      <c r="D30" s="4">
        <v>-1.25</v>
      </c>
      <c r="E30" s="4">
        <f t="shared" si="4"/>
        <v>-3.34</v>
      </c>
      <c r="F30" s="4">
        <f t="shared" si="5"/>
        <v>-1.1133333333333333</v>
      </c>
      <c r="L30" s="81" t="s">
        <v>0</v>
      </c>
      <c r="M30" s="36" t="s">
        <v>53</v>
      </c>
      <c r="N30" s="15"/>
    </row>
    <row r="31" spans="1:19" ht="15.75" x14ac:dyDescent="0.25">
      <c r="A31" s="2" t="s">
        <v>10</v>
      </c>
      <c r="B31" s="4">
        <v>-1.08</v>
      </c>
      <c r="C31" s="4">
        <v>-0.93</v>
      </c>
      <c r="D31" s="4">
        <v>-1.26</v>
      </c>
      <c r="E31" s="4">
        <f t="shared" si="4"/>
        <v>-3.2700000000000005</v>
      </c>
      <c r="F31" s="4">
        <f t="shared" si="5"/>
        <v>-1.0900000000000001</v>
      </c>
      <c r="L31" s="76" t="s">
        <v>75</v>
      </c>
      <c r="M31" s="24">
        <f>F25</f>
        <v>-2.1266666666666669</v>
      </c>
      <c r="N31" s="1" t="s">
        <v>31</v>
      </c>
      <c r="P31" s="24">
        <f t="shared" ref="P31:P39" si="6">M31</f>
        <v>-2.1266666666666669</v>
      </c>
      <c r="Q31" s="24">
        <f t="shared" ref="Q31:Q39" si="7">P31</f>
        <v>-2.1266666666666669</v>
      </c>
      <c r="R31" s="16">
        <f>J37+Q31</f>
        <v>-0.7770859684313316</v>
      </c>
      <c r="S31" t="s">
        <v>31</v>
      </c>
    </row>
    <row r="32" spans="1:19" ht="15.75" x14ac:dyDescent="0.25">
      <c r="A32" s="2" t="s">
        <v>11</v>
      </c>
      <c r="B32" s="4">
        <v>-0.25</v>
      </c>
      <c r="C32" s="4">
        <v>-0.76</v>
      </c>
      <c r="D32" s="4">
        <v>-0.39</v>
      </c>
      <c r="E32" s="4">
        <f t="shared" si="4"/>
        <v>-1.4</v>
      </c>
      <c r="F32" s="4">
        <f t="shared" si="5"/>
        <v>-0.46666666666666662</v>
      </c>
      <c r="L32" s="76" t="s">
        <v>76</v>
      </c>
      <c r="M32" s="24">
        <f>F26</f>
        <v>-1.8099999999999998</v>
      </c>
      <c r="N32" s="1" t="s">
        <v>31</v>
      </c>
      <c r="P32" s="24">
        <f t="shared" si="6"/>
        <v>-1.8099999999999998</v>
      </c>
      <c r="Q32" s="24">
        <f t="shared" si="7"/>
        <v>-1.8099999999999998</v>
      </c>
      <c r="R32" s="16">
        <f>Q32+M40</f>
        <v>-0.4604193017646645</v>
      </c>
      <c r="S32" t="s">
        <v>31</v>
      </c>
    </row>
    <row r="33" spans="1:19" ht="15.75" x14ac:dyDescent="0.25">
      <c r="A33" s="2" t="s">
        <v>12</v>
      </c>
      <c r="B33" s="4">
        <v>-0.69</v>
      </c>
      <c r="C33" s="4">
        <v>-0.51</v>
      </c>
      <c r="D33" s="4">
        <v>-0.22</v>
      </c>
      <c r="E33" s="4">
        <f t="shared" si="4"/>
        <v>-1.42</v>
      </c>
      <c r="F33" s="4">
        <f t="shared" si="5"/>
        <v>-0.47333333333333333</v>
      </c>
      <c r="L33" s="76" t="s">
        <v>77</v>
      </c>
      <c r="M33" s="24">
        <f>F27</f>
        <v>-1.5666666666666667</v>
      </c>
      <c r="N33" s="1" t="s">
        <v>31</v>
      </c>
      <c r="P33" s="24">
        <f t="shared" si="6"/>
        <v>-1.5666666666666667</v>
      </c>
      <c r="Q33" s="24">
        <f t="shared" si="7"/>
        <v>-1.5666666666666667</v>
      </c>
      <c r="R33" s="16">
        <f>Q33+J37</f>
        <v>-0.21708596843133132</v>
      </c>
      <c r="S33" t="s">
        <v>31</v>
      </c>
    </row>
    <row r="34" spans="1:19" ht="15.75" x14ac:dyDescent="0.25">
      <c r="A34" s="2" t="s">
        <v>13</v>
      </c>
      <c r="B34" s="4">
        <f>SUM(B25:B33)</f>
        <v>-11.860000000000001</v>
      </c>
      <c r="C34" s="4">
        <f t="shared" ref="C34:E34" si="8">SUM(C25:C33)</f>
        <v>-13</v>
      </c>
      <c r="D34" s="4">
        <f t="shared" si="8"/>
        <v>-9.48</v>
      </c>
      <c r="E34" s="4">
        <f t="shared" si="8"/>
        <v>-34.340000000000003</v>
      </c>
      <c r="F34" s="5"/>
      <c r="L34" s="76" t="s">
        <v>78</v>
      </c>
      <c r="M34" s="24">
        <f t="shared" ref="M34:M39" si="9">F28</f>
        <v>-1.5133333333333334</v>
      </c>
      <c r="N34" s="1" t="s">
        <v>31</v>
      </c>
      <c r="P34" s="24">
        <f t="shared" si="6"/>
        <v>-1.5133333333333334</v>
      </c>
      <c r="Q34" s="24">
        <f t="shared" si="7"/>
        <v>-1.5133333333333334</v>
      </c>
      <c r="R34" s="16">
        <f>Q34+J37</f>
        <v>-0.16375263509799809</v>
      </c>
      <c r="S34" t="s">
        <v>31</v>
      </c>
    </row>
    <row r="35" spans="1:19" ht="15.75" x14ac:dyDescent="0.25">
      <c r="L35" s="76" t="s">
        <v>79</v>
      </c>
      <c r="M35" s="24">
        <f t="shared" si="9"/>
        <v>-1.2866666666666668</v>
      </c>
      <c r="N35" s="1" t="s">
        <v>31</v>
      </c>
      <c r="P35" s="24">
        <f t="shared" si="6"/>
        <v>-1.2866666666666668</v>
      </c>
      <c r="Q35" s="24">
        <f t="shared" si="7"/>
        <v>-1.2866666666666668</v>
      </c>
      <c r="R35" s="16">
        <f>Q35+J37</f>
        <v>6.2914031568668483E-2</v>
      </c>
      <c r="S35" t="s">
        <v>31</v>
      </c>
    </row>
    <row r="36" spans="1:19" ht="15.75" x14ac:dyDescent="0.25">
      <c r="A36" s="2" t="s">
        <v>19</v>
      </c>
      <c r="B36" s="2" t="s">
        <v>20</v>
      </c>
      <c r="C36" s="2" t="s">
        <v>21</v>
      </c>
      <c r="D36" s="2" t="s">
        <v>22</v>
      </c>
      <c r="E36" s="2" t="s">
        <v>23</v>
      </c>
      <c r="F36" s="2" t="s">
        <v>24</v>
      </c>
      <c r="G36" s="2" t="s">
        <v>25</v>
      </c>
      <c r="H36" s="2" t="s">
        <v>26</v>
      </c>
      <c r="J36" s="19" t="s">
        <v>30</v>
      </c>
      <c r="L36" s="76" t="s">
        <v>80</v>
      </c>
      <c r="M36" s="24">
        <f t="shared" si="9"/>
        <v>-1.1133333333333333</v>
      </c>
      <c r="N36" s="1" t="s">
        <v>31</v>
      </c>
      <c r="P36" s="24">
        <f t="shared" si="6"/>
        <v>-1.1133333333333333</v>
      </c>
      <c r="Q36" s="24">
        <f t="shared" si="7"/>
        <v>-1.1133333333333333</v>
      </c>
      <c r="R36" s="16">
        <f>Q36+J37</f>
        <v>0.23624736490200204</v>
      </c>
      <c r="S36" t="s">
        <v>31</v>
      </c>
    </row>
    <row r="37" spans="1:19" ht="15.75" x14ac:dyDescent="0.25">
      <c r="A37" s="2" t="s">
        <v>27</v>
      </c>
      <c r="B37" s="2">
        <f>3-1</f>
        <v>2</v>
      </c>
      <c r="C37" s="14">
        <f>I27</f>
        <v>0.71682962962962904</v>
      </c>
      <c r="D37" s="14">
        <f>C37/B37</f>
        <v>0.35841481481481452</v>
      </c>
      <c r="E37" s="6">
        <f>D37/D39</f>
        <v>1.6595981855755024</v>
      </c>
      <c r="F37" s="2">
        <v>3.63</v>
      </c>
      <c r="G37" s="2">
        <v>6.23</v>
      </c>
      <c r="H37" s="2" t="s">
        <v>40</v>
      </c>
      <c r="J37" s="20">
        <f>5.03*SQRT(D39/3)</f>
        <v>1.3495806982353353</v>
      </c>
      <c r="L37" s="76" t="s">
        <v>81</v>
      </c>
      <c r="M37" s="24">
        <f t="shared" si="9"/>
        <v>-1.0900000000000001</v>
      </c>
      <c r="N37" s="1" t="s">
        <v>31</v>
      </c>
      <c r="P37" s="24">
        <f t="shared" si="6"/>
        <v>-1.0900000000000001</v>
      </c>
      <c r="Q37" s="24">
        <f t="shared" si="7"/>
        <v>-1.0900000000000001</v>
      </c>
      <c r="R37" s="16">
        <f>Q37+J37</f>
        <v>0.25958069823533525</v>
      </c>
      <c r="S37" t="s">
        <v>31</v>
      </c>
    </row>
    <row r="38" spans="1:19" ht="15.75" x14ac:dyDescent="0.25">
      <c r="A38" s="2" t="s">
        <v>0</v>
      </c>
      <c r="B38" s="2">
        <f>9-1</f>
        <v>8</v>
      </c>
      <c r="C38" s="14">
        <f>I28</f>
        <v>7.529740740740742</v>
      </c>
      <c r="D38" s="14">
        <f>C38/B38</f>
        <v>0.94121759259259274</v>
      </c>
      <c r="E38" s="6">
        <f>D38/D39</f>
        <v>4.3581987806655942</v>
      </c>
      <c r="F38" s="2">
        <v>2.59</v>
      </c>
      <c r="G38" s="2">
        <v>3.89</v>
      </c>
      <c r="H38" s="2" t="s">
        <v>28</v>
      </c>
      <c r="L38" s="76" t="s">
        <v>82</v>
      </c>
      <c r="M38" s="24">
        <f t="shared" si="9"/>
        <v>-0.46666666666666662</v>
      </c>
      <c r="N38" s="1" t="s">
        <v>32</v>
      </c>
      <c r="P38" s="24">
        <f t="shared" si="6"/>
        <v>-0.46666666666666662</v>
      </c>
      <c r="Q38" s="24">
        <f t="shared" si="7"/>
        <v>-0.46666666666666662</v>
      </c>
      <c r="R38" s="16">
        <f>Q38+J37</f>
        <v>0.88291403156866877</v>
      </c>
      <c r="S38" t="s">
        <v>32</v>
      </c>
    </row>
    <row r="39" spans="1:19" ht="15.75" x14ac:dyDescent="0.25">
      <c r="A39" s="2" t="s">
        <v>29</v>
      </c>
      <c r="B39" s="2">
        <f>(3-1)*(9-1)</f>
        <v>16</v>
      </c>
      <c r="C39" s="14">
        <f>I29</f>
        <v>3.4554370370370222</v>
      </c>
      <c r="D39" s="6">
        <f>C39/B39</f>
        <v>0.21596481481481389</v>
      </c>
      <c r="E39" s="13"/>
      <c r="F39" s="3"/>
      <c r="G39" s="3"/>
      <c r="H39" s="3"/>
      <c r="L39" s="76" t="s">
        <v>83</v>
      </c>
      <c r="M39" s="24">
        <f t="shared" si="9"/>
        <v>-0.47333333333333333</v>
      </c>
      <c r="N39" s="1" t="s">
        <v>32</v>
      </c>
      <c r="P39" s="24">
        <f t="shared" si="6"/>
        <v>-0.47333333333333333</v>
      </c>
      <c r="Q39" s="24">
        <f t="shared" si="7"/>
        <v>-0.47333333333333333</v>
      </c>
      <c r="R39" s="16">
        <f>Q39+J37</f>
        <v>0.87624736490200195</v>
      </c>
      <c r="S39" t="s">
        <v>32</v>
      </c>
    </row>
    <row r="40" spans="1:19" ht="15.75" x14ac:dyDescent="0.25">
      <c r="A40" s="2" t="s">
        <v>2</v>
      </c>
      <c r="B40" s="2">
        <f>(9*3)-1</f>
        <v>26</v>
      </c>
      <c r="C40" s="14">
        <f>I26</f>
        <v>11.702007407407393</v>
      </c>
      <c r="D40" s="13"/>
      <c r="E40" s="13"/>
      <c r="F40" s="3"/>
      <c r="G40" s="3"/>
      <c r="H40" s="3"/>
      <c r="L40" s="81" t="s">
        <v>30</v>
      </c>
      <c r="M40" s="26">
        <f>J37</f>
        <v>1.3495806982353353</v>
      </c>
      <c r="N40" s="15"/>
    </row>
    <row r="43" spans="1:19" ht="15.75" x14ac:dyDescent="0.25">
      <c r="A43" s="35" t="s">
        <v>48</v>
      </c>
    </row>
    <row r="44" spans="1:19" ht="15.75" x14ac:dyDescent="0.25">
      <c r="A44" s="86" t="s">
        <v>0</v>
      </c>
      <c r="B44" s="83" t="s">
        <v>1</v>
      </c>
      <c r="C44" s="84"/>
      <c r="D44" s="85"/>
      <c r="E44" s="86" t="s">
        <v>2</v>
      </c>
      <c r="F44" s="86" t="s">
        <v>3</v>
      </c>
    </row>
    <row r="45" spans="1:19" ht="15.75" x14ac:dyDescent="0.25">
      <c r="A45" s="87"/>
      <c r="B45" s="2">
        <v>1</v>
      </c>
      <c r="C45" s="2">
        <v>2</v>
      </c>
      <c r="D45" s="2">
        <v>3</v>
      </c>
      <c r="E45" s="87"/>
      <c r="F45" s="87"/>
    </row>
    <row r="46" spans="1:19" ht="15.75" x14ac:dyDescent="0.25">
      <c r="A46" s="2" t="s">
        <v>4</v>
      </c>
      <c r="B46" s="4">
        <v>8.19</v>
      </c>
      <c r="C46" s="4">
        <v>8.73</v>
      </c>
      <c r="D46" s="4">
        <v>8.1199999999999992</v>
      </c>
      <c r="E46" s="4">
        <f>SUM(B46:D46)</f>
        <v>25.04</v>
      </c>
      <c r="F46" s="4">
        <f>AVERAGE(B46:D46)</f>
        <v>8.3466666666666658</v>
      </c>
      <c r="H46" s="7" t="s">
        <v>14</v>
      </c>
      <c r="I46" s="8">
        <f>(E55^2)/(9*3)</f>
        <v>5225.8480333333328</v>
      </c>
    </row>
    <row r="47" spans="1:19" ht="15.75" x14ac:dyDescent="0.25">
      <c r="A47" s="2" t="s">
        <v>5</v>
      </c>
      <c r="B47" s="4">
        <v>11.54</v>
      </c>
      <c r="C47" s="4">
        <v>7.98</v>
      </c>
      <c r="D47" s="4">
        <v>12.27</v>
      </c>
      <c r="E47" s="4">
        <f t="shared" ref="E47:E54" si="10">SUM(B47:D47)</f>
        <v>31.79</v>
      </c>
      <c r="F47" s="4">
        <f t="shared" ref="F47:F54" si="11">AVERAGE(B47:D47)</f>
        <v>10.596666666666666</v>
      </c>
      <c r="H47" s="7" t="s">
        <v>15</v>
      </c>
      <c r="I47" s="11">
        <f>SUMSQ(B46:D54)-I46</f>
        <v>444.61986666666689</v>
      </c>
    </row>
    <row r="48" spans="1:19" ht="15.75" x14ac:dyDescent="0.25">
      <c r="A48" s="2" t="s">
        <v>6</v>
      </c>
      <c r="B48" s="4">
        <v>9.93</v>
      </c>
      <c r="C48" s="4">
        <v>11.39</v>
      </c>
      <c r="D48" s="4">
        <v>13.09</v>
      </c>
      <c r="E48" s="4">
        <f t="shared" si="10"/>
        <v>34.409999999999997</v>
      </c>
      <c r="F48" s="4">
        <f t="shared" si="11"/>
        <v>11.469999999999999</v>
      </c>
      <c r="H48" s="7" t="s">
        <v>16</v>
      </c>
      <c r="I48" s="12">
        <f>(SUMSQ(B55:D55)/9)-I46</f>
        <v>2.6138000000000829</v>
      </c>
    </row>
    <row r="49" spans="1:19" ht="15.75" x14ac:dyDescent="0.25">
      <c r="A49" s="2" t="s">
        <v>7</v>
      </c>
      <c r="B49" s="4">
        <v>14.15</v>
      </c>
      <c r="C49" s="4">
        <v>14.22</v>
      </c>
      <c r="D49" s="4">
        <v>15.48</v>
      </c>
      <c r="E49" s="4">
        <f t="shared" si="10"/>
        <v>43.85</v>
      </c>
      <c r="F49" s="4">
        <f t="shared" si="11"/>
        <v>14.616666666666667</v>
      </c>
      <c r="H49" s="7" t="s">
        <v>17</v>
      </c>
      <c r="I49" s="10">
        <f>(SUMSQ(E46:E54)/3)-I46</f>
        <v>262.0011333333332</v>
      </c>
    </row>
    <row r="50" spans="1:19" ht="15.75" x14ac:dyDescent="0.25">
      <c r="A50" s="2" t="s">
        <v>8</v>
      </c>
      <c r="B50" s="4">
        <v>16.97</v>
      </c>
      <c r="C50" s="4">
        <v>14.3</v>
      </c>
      <c r="D50" s="4">
        <v>14</v>
      </c>
      <c r="E50" s="4">
        <f t="shared" si="10"/>
        <v>45.269999999999996</v>
      </c>
      <c r="F50" s="4">
        <f t="shared" si="11"/>
        <v>15.089999999999998</v>
      </c>
      <c r="H50" s="7" t="s">
        <v>18</v>
      </c>
      <c r="I50" s="9">
        <f>I47-I48-I49</f>
        <v>180.00493333333361</v>
      </c>
    </row>
    <row r="51" spans="1:19" ht="15.75" x14ac:dyDescent="0.25">
      <c r="A51" s="2">
        <f>+N51</f>
        <v>0</v>
      </c>
      <c r="B51" s="4">
        <v>10.39</v>
      </c>
      <c r="C51" s="4">
        <v>11.51</v>
      </c>
      <c r="D51" s="4">
        <v>18.690000000000001</v>
      </c>
      <c r="E51" s="4">
        <f t="shared" si="10"/>
        <v>40.590000000000003</v>
      </c>
      <c r="F51" s="4">
        <f t="shared" si="11"/>
        <v>13.530000000000001</v>
      </c>
      <c r="L51" s="81" t="s">
        <v>0</v>
      </c>
      <c r="M51" s="36" t="s">
        <v>48</v>
      </c>
      <c r="N51" s="15"/>
    </row>
    <row r="52" spans="1:19" ht="15.75" x14ac:dyDescent="0.25">
      <c r="A52" s="2" t="s">
        <v>10</v>
      </c>
      <c r="B52" s="4">
        <v>18.97</v>
      </c>
      <c r="C52" s="4">
        <v>19.489999999999998</v>
      </c>
      <c r="D52" s="4">
        <v>12.43</v>
      </c>
      <c r="E52" s="4">
        <f t="shared" si="10"/>
        <v>50.889999999999993</v>
      </c>
      <c r="F52" s="4">
        <f t="shared" si="11"/>
        <v>16.963333333333331</v>
      </c>
      <c r="L52" s="76" t="s">
        <v>75</v>
      </c>
      <c r="M52" s="24">
        <f>F46</f>
        <v>8.3466666666666658</v>
      </c>
      <c r="N52" s="1" t="s">
        <v>31</v>
      </c>
      <c r="P52" s="24">
        <f>M52</f>
        <v>8.3466666666666658</v>
      </c>
      <c r="Q52" s="24">
        <v>8.35</v>
      </c>
      <c r="R52" s="16">
        <f>Q52+J58</f>
        <v>18.090686596450887</v>
      </c>
      <c r="S52" t="s">
        <v>31</v>
      </c>
    </row>
    <row r="53" spans="1:19" ht="15.75" x14ac:dyDescent="0.25">
      <c r="A53" s="2" t="s">
        <v>11</v>
      </c>
      <c r="B53" s="4">
        <v>19.559999999999999</v>
      </c>
      <c r="C53" s="4">
        <v>17.28</v>
      </c>
      <c r="D53" s="4">
        <v>19.86</v>
      </c>
      <c r="E53" s="4">
        <f t="shared" si="10"/>
        <v>56.7</v>
      </c>
      <c r="F53" s="4">
        <f t="shared" si="11"/>
        <v>18.900000000000002</v>
      </c>
      <c r="L53" s="76" t="s">
        <v>76</v>
      </c>
      <c r="M53" s="24">
        <f>F47</f>
        <v>10.596666666666666</v>
      </c>
      <c r="N53" s="1" t="s">
        <v>43</v>
      </c>
      <c r="P53" s="24">
        <v>10.596666666666666</v>
      </c>
      <c r="Q53" s="24">
        <v>10.596666666666666</v>
      </c>
      <c r="R53" s="16">
        <f>Q53+J58</f>
        <v>20.337353263117549</v>
      </c>
      <c r="S53" t="s">
        <v>43</v>
      </c>
    </row>
    <row r="54" spans="1:19" ht="15.75" x14ac:dyDescent="0.25">
      <c r="A54" s="2" t="s">
        <v>12</v>
      </c>
      <c r="B54" s="4">
        <v>19.2</v>
      </c>
      <c r="C54" s="4">
        <v>19.71</v>
      </c>
      <c r="D54" s="4">
        <v>8.18</v>
      </c>
      <c r="E54" s="4">
        <f t="shared" si="10"/>
        <v>47.089999999999996</v>
      </c>
      <c r="F54" s="4">
        <f t="shared" si="11"/>
        <v>15.696666666666665</v>
      </c>
      <c r="L54" s="76" t="s">
        <v>77</v>
      </c>
      <c r="M54" s="24">
        <f>F48</f>
        <v>11.469999999999999</v>
      </c>
      <c r="N54" s="1" t="s">
        <v>43</v>
      </c>
      <c r="P54" s="24">
        <v>11.469999999999999</v>
      </c>
      <c r="Q54" s="24">
        <v>11.469999999999999</v>
      </c>
      <c r="R54" s="16">
        <f>Q54+J58</f>
        <v>21.210686596450884</v>
      </c>
      <c r="S54" t="s">
        <v>43</v>
      </c>
    </row>
    <row r="55" spans="1:19" ht="15.75" x14ac:dyDescent="0.25">
      <c r="A55" s="2" t="s">
        <v>13</v>
      </c>
      <c r="B55" s="4">
        <f>SUM(B46:B54)</f>
        <v>128.89999999999998</v>
      </c>
      <c r="C55" s="4">
        <f t="shared" ref="C55:E55" si="12">SUM(C46:C54)</f>
        <v>124.61000000000001</v>
      </c>
      <c r="D55" s="4">
        <f t="shared" si="12"/>
        <v>122.12</v>
      </c>
      <c r="E55" s="4">
        <f t="shared" si="12"/>
        <v>375.63</v>
      </c>
      <c r="F55" s="5"/>
      <c r="L55" s="76" t="s">
        <v>78</v>
      </c>
      <c r="M55" s="24">
        <f t="shared" ref="M55:M60" si="13">F49</f>
        <v>14.616666666666667</v>
      </c>
      <c r="N55" s="1" t="s">
        <v>43</v>
      </c>
      <c r="P55" s="24">
        <v>14.616666666666667</v>
      </c>
      <c r="Q55" s="24">
        <v>13.530000000000001</v>
      </c>
      <c r="R55" s="16">
        <f>Q55+J58</f>
        <v>23.270686596450886</v>
      </c>
      <c r="S55" t="s">
        <v>43</v>
      </c>
    </row>
    <row r="56" spans="1:19" ht="15.75" x14ac:dyDescent="0.25">
      <c r="L56" s="76" t="s">
        <v>79</v>
      </c>
      <c r="M56" s="24">
        <f t="shared" si="13"/>
        <v>15.089999999999998</v>
      </c>
      <c r="N56" s="1" t="s">
        <v>43</v>
      </c>
      <c r="P56" s="24">
        <v>15.089999999999998</v>
      </c>
      <c r="Q56" s="24">
        <v>14.616666666666667</v>
      </c>
      <c r="R56" s="16">
        <f>Q56+J58</f>
        <v>24.357353263117552</v>
      </c>
      <c r="S56" t="s">
        <v>43</v>
      </c>
    </row>
    <row r="57" spans="1:19" ht="15.75" x14ac:dyDescent="0.25">
      <c r="A57" s="2" t="s">
        <v>19</v>
      </c>
      <c r="B57" s="2" t="s">
        <v>20</v>
      </c>
      <c r="C57" s="2" t="s">
        <v>21</v>
      </c>
      <c r="D57" s="2" t="s">
        <v>22</v>
      </c>
      <c r="E57" s="2" t="s">
        <v>23</v>
      </c>
      <c r="F57" s="2" t="s">
        <v>24</v>
      </c>
      <c r="G57" s="2" t="s">
        <v>25</v>
      </c>
      <c r="H57" s="2" t="s">
        <v>26</v>
      </c>
      <c r="J57" s="19" t="s">
        <v>30</v>
      </c>
      <c r="L57" s="76" t="s">
        <v>80</v>
      </c>
      <c r="M57" s="24">
        <f t="shared" si="13"/>
        <v>13.530000000000001</v>
      </c>
      <c r="N57" s="1" t="s">
        <v>43</v>
      </c>
      <c r="P57" s="24">
        <v>13.530000000000001</v>
      </c>
      <c r="Q57" s="24">
        <v>15.089999999999998</v>
      </c>
      <c r="R57" s="16">
        <f>Q57+J58</f>
        <v>24.830686596450882</v>
      </c>
      <c r="S57" t="s">
        <v>43</v>
      </c>
    </row>
    <row r="58" spans="1:19" ht="15.75" x14ac:dyDescent="0.25">
      <c r="A58" s="2" t="s">
        <v>27</v>
      </c>
      <c r="B58" s="2">
        <f>3-1</f>
        <v>2</v>
      </c>
      <c r="C58" s="14">
        <f>I48</f>
        <v>2.6138000000000829</v>
      </c>
      <c r="D58" s="14">
        <f>C58/B58</f>
        <v>1.3069000000000415</v>
      </c>
      <c r="E58" s="6">
        <f>D58/D60</f>
        <v>0.11616570508808628</v>
      </c>
      <c r="F58" s="2">
        <v>3.63</v>
      </c>
      <c r="G58" s="2">
        <v>6.23</v>
      </c>
      <c r="H58" s="2" t="s">
        <v>40</v>
      </c>
      <c r="J58" s="20">
        <f>5.03*SQRT(D60/3)</f>
        <v>9.7406865964508853</v>
      </c>
      <c r="L58" s="76" t="s">
        <v>81</v>
      </c>
      <c r="M58" s="24">
        <f t="shared" si="13"/>
        <v>16.963333333333331</v>
      </c>
      <c r="N58" s="1" t="s">
        <v>43</v>
      </c>
      <c r="P58" s="24">
        <v>16.963333333333331</v>
      </c>
      <c r="Q58" s="24">
        <v>15.696666666666665</v>
      </c>
      <c r="R58" s="16">
        <f>Q58+J58</f>
        <v>25.437353263117551</v>
      </c>
      <c r="S58" t="s">
        <v>43</v>
      </c>
    </row>
    <row r="59" spans="1:19" ht="15.75" x14ac:dyDescent="0.25">
      <c r="A59" s="2" t="s">
        <v>0</v>
      </c>
      <c r="B59" s="2">
        <f>9-1</f>
        <v>8</v>
      </c>
      <c r="C59" s="14">
        <f>I49</f>
        <v>262.0011333333332</v>
      </c>
      <c r="D59" s="14">
        <f>C59/B59</f>
        <v>32.75014166666665</v>
      </c>
      <c r="E59" s="6">
        <f>D59/D60</f>
        <v>2.9110439195370139</v>
      </c>
      <c r="F59" s="2">
        <v>2.59</v>
      </c>
      <c r="G59" s="2">
        <v>3.89</v>
      </c>
      <c r="H59" s="2" t="s">
        <v>47</v>
      </c>
      <c r="L59" s="76" t="s">
        <v>82</v>
      </c>
      <c r="M59" s="24">
        <f t="shared" si="13"/>
        <v>18.900000000000002</v>
      </c>
      <c r="N59" s="1" t="s">
        <v>32</v>
      </c>
      <c r="P59" s="24">
        <v>18.900000000000002</v>
      </c>
      <c r="Q59" s="24">
        <v>16.963333333333331</v>
      </c>
      <c r="R59" s="16">
        <f>Q59+J58</f>
        <v>26.704019929784216</v>
      </c>
      <c r="S59" t="s">
        <v>43</v>
      </c>
    </row>
    <row r="60" spans="1:19" ht="15.75" x14ac:dyDescent="0.25">
      <c r="A60" s="2" t="s">
        <v>29</v>
      </c>
      <c r="B60" s="2">
        <f>(3-1)*(9-1)</f>
        <v>16</v>
      </c>
      <c r="C60" s="14">
        <f>I50</f>
        <v>180.00493333333361</v>
      </c>
      <c r="D60" s="6">
        <f>C60/B60</f>
        <v>11.250308333333351</v>
      </c>
      <c r="E60" s="13"/>
      <c r="F60" s="3"/>
      <c r="G60" s="3"/>
      <c r="H60" s="3"/>
      <c r="L60" s="76" t="s">
        <v>83</v>
      </c>
      <c r="M60" s="24">
        <f t="shared" si="13"/>
        <v>15.696666666666665</v>
      </c>
      <c r="N60" s="1" t="s">
        <v>43</v>
      </c>
      <c r="P60" s="24">
        <v>15.696666666666665</v>
      </c>
      <c r="Q60" s="24">
        <v>18.900000000000002</v>
      </c>
      <c r="R60" s="16">
        <f>Q60+J58</f>
        <v>28.640686596450887</v>
      </c>
      <c r="S60" t="s">
        <v>32</v>
      </c>
    </row>
    <row r="61" spans="1:19" ht="15.75" x14ac:dyDescent="0.25">
      <c r="A61" s="2" t="s">
        <v>2</v>
      </c>
      <c r="B61" s="2">
        <f>(9*3)-1</f>
        <v>26</v>
      </c>
      <c r="C61" s="14">
        <f>I47</f>
        <v>444.61986666666689</v>
      </c>
      <c r="D61" s="13"/>
      <c r="E61" s="13"/>
      <c r="F61" s="3"/>
      <c r="G61" s="3"/>
      <c r="H61" s="3"/>
      <c r="L61" s="81" t="s">
        <v>30</v>
      </c>
      <c r="M61" s="26">
        <f>J58</f>
        <v>9.7406865964508853</v>
      </c>
      <c r="N61" s="15"/>
    </row>
  </sheetData>
  <sortState xmlns:xlrd2="http://schemas.microsoft.com/office/spreadsheetml/2017/richdata2" ref="Q52:Q60">
    <sortCondition ref="Q52:Q60"/>
  </sortState>
  <mergeCells count="12">
    <mergeCell ref="A44:A45"/>
    <mergeCell ref="B44:D44"/>
    <mergeCell ref="E44:E45"/>
    <mergeCell ref="F44:F45"/>
    <mergeCell ref="A2:A3"/>
    <mergeCell ref="B2:D2"/>
    <mergeCell ref="E2:E3"/>
    <mergeCell ref="F2:F3"/>
    <mergeCell ref="A23:A24"/>
    <mergeCell ref="B23:D23"/>
    <mergeCell ref="E23:E24"/>
    <mergeCell ref="F23:F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91B9D-C9C4-41F0-AFD9-6FA4C3435504}">
  <dimension ref="A1:G13"/>
  <sheetViews>
    <sheetView workbookViewId="0">
      <selection activeCell="L21" sqref="L21"/>
    </sheetView>
  </sheetViews>
  <sheetFormatPr defaultRowHeight="15" x14ac:dyDescent="0.25"/>
  <cols>
    <col min="1" max="1" width="52.85546875" customWidth="1"/>
    <col min="3" max="3" width="9.140625" customWidth="1"/>
  </cols>
  <sheetData>
    <row r="1" spans="1:7" ht="15.75" x14ac:dyDescent="0.25">
      <c r="A1" s="38" t="s">
        <v>54</v>
      </c>
      <c r="B1" s="82"/>
      <c r="C1" s="82"/>
    </row>
    <row r="2" spans="1:7" ht="15.75" x14ac:dyDescent="0.25">
      <c r="A2" s="88" t="s">
        <v>0</v>
      </c>
      <c r="B2" s="84" t="s">
        <v>49</v>
      </c>
      <c r="C2" s="84"/>
      <c r="D2" s="84"/>
      <c r="E2" s="84"/>
      <c r="F2" s="84"/>
      <c r="G2" s="84"/>
    </row>
    <row r="3" spans="1:7" x14ac:dyDescent="0.25">
      <c r="A3" s="89"/>
      <c r="B3" s="39" t="s">
        <v>50</v>
      </c>
      <c r="C3" s="39" t="s">
        <v>26</v>
      </c>
      <c r="D3" s="39" t="s">
        <v>51</v>
      </c>
      <c r="E3" s="39" t="s">
        <v>26</v>
      </c>
      <c r="F3" s="39" t="s">
        <v>52</v>
      </c>
      <c r="G3" s="39" t="s">
        <v>26</v>
      </c>
    </row>
    <row r="4" spans="1:7" ht="15.75" x14ac:dyDescent="0.25">
      <c r="A4" s="76" t="s">
        <v>75</v>
      </c>
      <c r="B4" s="22">
        <v>71.31</v>
      </c>
      <c r="C4" s="23" t="s">
        <v>32</v>
      </c>
      <c r="D4" s="22">
        <v>-2.1266666666666669</v>
      </c>
      <c r="E4" s="23" t="s">
        <v>31</v>
      </c>
      <c r="F4" s="22">
        <v>8.3466666666666658</v>
      </c>
      <c r="G4" s="17" t="s">
        <v>31</v>
      </c>
    </row>
    <row r="5" spans="1:7" ht="15.75" x14ac:dyDescent="0.25">
      <c r="A5" s="76" t="s">
        <v>76</v>
      </c>
      <c r="B5" s="22">
        <v>58.81</v>
      </c>
      <c r="C5" s="23" t="s">
        <v>32</v>
      </c>
      <c r="D5" s="22">
        <v>-1.8099999999999998</v>
      </c>
      <c r="E5" s="23" t="s">
        <v>31</v>
      </c>
      <c r="F5" s="22">
        <v>10.596666666666666</v>
      </c>
      <c r="G5" s="17" t="s">
        <v>43</v>
      </c>
    </row>
    <row r="6" spans="1:7" ht="15.75" x14ac:dyDescent="0.25">
      <c r="A6" s="76" t="s">
        <v>77</v>
      </c>
      <c r="B6" s="22">
        <v>58.71</v>
      </c>
      <c r="C6" s="23" t="s">
        <v>32</v>
      </c>
      <c r="D6" s="22">
        <v>-1.5666666666666667</v>
      </c>
      <c r="E6" s="23" t="s">
        <v>31</v>
      </c>
      <c r="F6" s="22">
        <v>11.469999999999999</v>
      </c>
      <c r="G6" s="17" t="s">
        <v>43</v>
      </c>
    </row>
    <row r="7" spans="1:7" ht="15.75" x14ac:dyDescent="0.25">
      <c r="A7" s="76" t="s">
        <v>78</v>
      </c>
      <c r="B7" s="22">
        <v>55.323333333333331</v>
      </c>
      <c r="C7" s="23" t="s">
        <v>43</v>
      </c>
      <c r="D7" s="22">
        <v>-1.5133333333333334</v>
      </c>
      <c r="E7" s="23" t="s">
        <v>31</v>
      </c>
      <c r="F7" s="22">
        <v>14.616666666666667</v>
      </c>
      <c r="G7" s="17" t="s">
        <v>43</v>
      </c>
    </row>
    <row r="8" spans="1:7" ht="15.75" x14ac:dyDescent="0.25">
      <c r="A8" s="76" t="s">
        <v>79</v>
      </c>
      <c r="B8" s="22">
        <v>55.28</v>
      </c>
      <c r="C8" s="23" t="s">
        <v>43</v>
      </c>
      <c r="D8" s="22">
        <v>-1.2866666666666668</v>
      </c>
      <c r="E8" s="23" t="s">
        <v>31</v>
      </c>
      <c r="F8" s="22">
        <v>15.089999999999998</v>
      </c>
      <c r="G8" s="17" t="s">
        <v>43</v>
      </c>
    </row>
    <row r="9" spans="1:7" ht="15.75" x14ac:dyDescent="0.25">
      <c r="A9" s="76" t="s">
        <v>80</v>
      </c>
      <c r="B9" s="22">
        <v>55</v>
      </c>
      <c r="C9" s="23" t="s">
        <v>43</v>
      </c>
      <c r="D9" s="22">
        <v>-1.1133333333333333</v>
      </c>
      <c r="E9" s="23" t="s">
        <v>31</v>
      </c>
      <c r="F9" s="22">
        <v>13.530000000000001</v>
      </c>
      <c r="G9" s="17" t="s">
        <v>43</v>
      </c>
    </row>
    <row r="10" spans="1:7" ht="15.75" x14ac:dyDescent="0.25">
      <c r="A10" s="76" t="s">
        <v>81</v>
      </c>
      <c r="B10" s="22">
        <v>51.566666666666663</v>
      </c>
      <c r="C10" s="23" t="s">
        <v>43</v>
      </c>
      <c r="D10" s="22">
        <v>-1.0900000000000001</v>
      </c>
      <c r="E10" s="23" t="s">
        <v>31</v>
      </c>
      <c r="F10" s="22">
        <v>16.963333333333331</v>
      </c>
      <c r="G10" s="17" t="s">
        <v>43</v>
      </c>
    </row>
    <row r="11" spans="1:7" ht="15.75" x14ac:dyDescent="0.25">
      <c r="A11" s="76" t="s">
        <v>82</v>
      </c>
      <c r="B11" s="22">
        <v>51.393333333333338</v>
      </c>
      <c r="C11" s="23" t="s">
        <v>43</v>
      </c>
      <c r="D11" s="22">
        <v>-0.46666666666666662</v>
      </c>
      <c r="E11" s="23" t="s">
        <v>32</v>
      </c>
      <c r="F11" s="22">
        <v>18.900000000000002</v>
      </c>
      <c r="G11" s="17" t="s">
        <v>32</v>
      </c>
    </row>
    <row r="12" spans="1:7" ht="15.75" x14ac:dyDescent="0.25">
      <c r="A12" s="76" t="s">
        <v>83</v>
      </c>
      <c r="B12" s="22">
        <v>50.833333333333336</v>
      </c>
      <c r="C12" s="23" t="s">
        <v>31</v>
      </c>
      <c r="D12" s="22">
        <v>-0.47333333333333333</v>
      </c>
      <c r="E12" s="23" t="s">
        <v>32</v>
      </c>
      <c r="F12" s="22">
        <v>15.696666666666665</v>
      </c>
      <c r="G12" s="17" t="s">
        <v>43</v>
      </c>
    </row>
    <row r="13" spans="1:7" x14ac:dyDescent="0.25">
      <c r="A13" s="40" t="s">
        <v>30</v>
      </c>
      <c r="B13" s="40">
        <v>14.74</v>
      </c>
      <c r="C13" s="40"/>
      <c r="D13" s="40">
        <v>1.35</v>
      </c>
      <c r="E13" s="40"/>
      <c r="F13" s="40">
        <v>9.74</v>
      </c>
      <c r="G13" s="40"/>
    </row>
  </sheetData>
  <mergeCells count="2">
    <mergeCell ref="A2:A3"/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F946E-BEF1-4A25-B50C-7DA1D02EA9CD}">
  <dimension ref="A2:Z122"/>
  <sheetViews>
    <sheetView topLeftCell="G1" workbookViewId="0">
      <selection activeCell="P116" sqref="P116"/>
    </sheetView>
  </sheetViews>
  <sheetFormatPr defaultRowHeight="15" x14ac:dyDescent="0.25"/>
  <cols>
    <col min="15" max="15" width="10.5703125" customWidth="1"/>
  </cols>
  <sheetData>
    <row r="2" spans="1:26" ht="15.75" x14ac:dyDescent="0.25">
      <c r="A2" s="94" t="s">
        <v>55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26" ht="15.75" x14ac:dyDescent="0.25">
      <c r="A3" s="95" t="s">
        <v>56</v>
      </c>
      <c r="B3" s="95" t="s">
        <v>1</v>
      </c>
      <c r="C3" s="97" t="s">
        <v>57</v>
      </c>
      <c r="D3" s="98"/>
      <c r="E3" s="98"/>
      <c r="F3" s="98"/>
      <c r="G3" s="98"/>
      <c r="H3" s="98"/>
      <c r="I3" s="98"/>
      <c r="J3" s="98"/>
      <c r="K3" s="98"/>
      <c r="L3" s="99"/>
      <c r="M3" s="95" t="s">
        <v>2</v>
      </c>
      <c r="O3" s="90" t="s">
        <v>57</v>
      </c>
      <c r="P3" s="91" t="s">
        <v>0</v>
      </c>
      <c r="Q3" s="92"/>
      <c r="R3" s="92"/>
      <c r="S3" s="92"/>
      <c r="T3" s="92"/>
      <c r="U3" s="92"/>
      <c r="V3" s="92"/>
      <c r="W3" s="92"/>
      <c r="X3" s="93"/>
      <c r="Y3" s="90" t="s">
        <v>2</v>
      </c>
      <c r="Z3" s="65"/>
    </row>
    <row r="4" spans="1:26" ht="15.75" x14ac:dyDescent="0.25">
      <c r="A4" s="96"/>
      <c r="B4" s="96"/>
      <c r="C4" s="41">
        <v>1</v>
      </c>
      <c r="D4" s="41">
        <v>2</v>
      </c>
      <c r="E4" s="41">
        <v>3</v>
      </c>
      <c r="F4" s="41">
        <v>4</v>
      </c>
      <c r="G4" s="41">
        <v>5</v>
      </c>
      <c r="H4" s="41">
        <v>6</v>
      </c>
      <c r="I4" s="41">
        <v>7</v>
      </c>
      <c r="J4" s="41">
        <v>8</v>
      </c>
      <c r="K4" s="41">
        <v>9</v>
      </c>
      <c r="L4" s="41">
        <v>10</v>
      </c>
      <c r="M4" s="96"/>
      <c r="O4" s="90"/>
      <c r="P4" s="49" t="s">
        <v>4</v>
      </c>
      <c r="Q4" s="49" t="s">
        <v>5</v>
      </c>
      <c r="R4" s="49" t="s">
        <v>6</v>
      </c>
      <c r="S4" s="50" t="s">
        <v>7</v>
      </c>
      <c r="T4" s="49" t="s">
        <v>8</v>
      </c>
      <c r="U4" s="49" t="s">
        <v>9</v>
      </c>
      <c r="V4" s="49" t="s">
        <v>10</v>
      </c>
      <c r="W4" s="49" t="s">
        <v>11</v>
      </c>
      <c r="X4" s="49" t="s">
        <v>12</v>
      </c>
      <c r="Y4" s="90"/>
    </row>
    <row r="5" spans="1:26" ht="15.75" x14ac:dyDescent="0.25">
      <c r="A5" s="95">
        <v>901</v>
      </c>
      <c r="B5" s="41" t="s">
        <v>58</v>
      </c>
      <c r="C5" s="42">
        <v>2</v>
      </c>
      <c r="D5" s="42">
        <v>2</v>
      </c>
      <c r="E5" s="42">
        <v>2</v>
      </c>
      <c r="F5" s="42">
        <v>2</v>
      </c>
      <c r="G5" s="42">
        <v>3</v>
      </c>
      <c r="H5" s="42">
        <v>2</v>
      </c>
      <c r="I5" s="42">
        <v>4</v>
      </c>
      <c r="J5" s="42">
        <v>2</v>
      </c>
      <c r="K5" s="42">
        <v>5</v>
      </c>
      <c r="L5" s="42">
        <v>2</v>
      </c>
      <c r="M5" s="42">
        <f>SUM(C5:L5)</f>
        <v>26</v>
      </c>
      <c r="O5" s="51">
        <v>1</v>
      </c>
      <c r="P5" s="42">
        <v>3.67</v>
      </c>
      <c r="Q5" s="42">
        <v>3.67</v>
      </c>
      <c r="R5" s="42">
        <v>4</v>
      </c>
      <c r="S5" s="42">
        <v>2.67</v>
      </c>
      <c r="T5" s="42">
        <v>2.33</v>
      </c>
      <c r="U5" s="42">
        <v>2.67</v>
      </c>
      <c r="V5" s="42">
        <v>3</v>
      </c>
      <c r="W5" s="42">
        <v>3.33</v>
      </c>
      <c r="X5" s="42">
        <v>3</v>
      </c>
      <c r="Y5" s="77">
        <f>SUM(P5:X5)</f>
        <v>28.339999999999996</v>
      </c>
    </row>
    <row r="6" spans="1:26" ht="15.75" x14ac:dyDescent="0.25">
      <c r="A6" s="100"/>
      <c r="B6" s="41" t="s">
        <v>59</v>
      </c>
      <c r="C6" s="42">
        <v>4</v>
      </c>
      <c r="D6" s="42">
        <v>4</v>
      </c>
      <c r="E6" s="42">
        <v>2</v>
      </c>
      <c r="F6" s="42">
        <v>2</v>
      </c>
      <c r="G6" s="42">
        <v>4</v>
      </c>
      <c r="H6" s="42">
        <v>2</v>
      </c>
      <c r="I6" s="42">
        <v>4</v>
      </c>
      <c r="J6" s="42">
        <v>3</v>
      </c>
      <c r="K6" s="42">
        <v>4</v>
      </c>
      <c r="L6" s="42">
        <v>2</v>
      </c>
      <c r="M6" s="42">
        <f>SUM(C6:L6)</f>
        <v>31</v>
      </c>
      <c r="O6" s="51">
        <v>2</v>
      </c>
      <c r="P6" s="42">
        <v>3.67</v>
      </c>
      <c r="Q6" s="42">
        <v>4</v>
      </c>
      <c r="R6" s="42">
        <v>4</v>
      </c>
      <c r="S6" s="42">
        <v>2.67</v>
      </c>
      <c r="T6" s="42">
        <v>2.33</v>
      </c>
      <c r="U6" s="42">
        <v>2.67</v>
      </c>
      <c r="V6" s="42">
        <v>3</v>
      </c>
      <c r="W6" s="42">
        <v>3.67</v>
      </c>
      <c r="X6" s="42">
        <v>3.67</v>
      </c>
      <c r="Y6" s="77">
        <f t="shared" ref="Y6:Y14" si="0">SUM(P6:X6)</f>
        <v>29.680000000000007</v>
      </c>
    </row>
    <row r="7" spans="1:26" ht="15.75" x14ac:dyDescent="0.25">
      <c r="A7" s="96"/>
      <c r="B7" s="41" t="s">
        <v>60</v>
      </c>
      <c r="C7" s="42">
        <v>5</v>
      </c>
      <c r="D7" s="42">
        <v>5</v>
      </c>
      <c r="E7" s="42">
        <v>2</v>
      </c>
      <c r="F7" s="42">
        <v>2</v>
      </c>
      <c r="G7" s="42">
        <v>3</v>
      </c>
      <c r="H7" s="42">
        <v>2</v>
      </c>
      <c r="I7" s="42">
        <v>4</v>
      </c>
      <c r="J7" s="42">
        <v>3</v>
      </c>
      <c r="K7" s="42">
        <v>5</v>
      </c>
      <c r="L7" s="42">
        <v>2</v>
      </c>
      <c r="M7" s="42">
        <f>SUM(C7:L7)</f>
        <v>33</v>
      </c>
      <c r="O7" s="51">
        <v>3</v>
      </c>
      <c r="P7" s="42">
        <v>2</v>
      </c>
      <c r="Q7" s="42">
        <v>2.67</v>
      </c>
      <c r="R7" s="42">
        <v>3</v>
      </c>
      <c r="S7" s="42">
        <v>3</v>
      </c>
      <c r="T7" s="42">
        <v>3</v>
      </c>
      <c r="U7" s="42">
        <v>3.67</v>
      </c>
      <c r="V7" s="42">
        <v>4.33</v>
      </c>
      <c r="W7" s="42">
        <v>5</v>
      </c>
      <c r="X7" s="42">
        <v>5</v>
      </c>
      <c r="Y7" s="77">
        <f t="shared" si="0"/>
        <v>31.67</v>
      </c>
    </row>
    <row r="8" spans="1:26" ht="15.75" x14ac:dyDescent="0.25">
      <c r="A8" s="101" t="s">
        <v>61</v>
      </c>
      <c r="B8" s="102"/>
      <c r="C8" s="43">
        <f t="shared" ref="C8:L8" si="1">AVERAGE(C5:C7)</f>
        <v>3.6666666666666665</v>
      </c>
      <c r="D8" s="43">
        <f t="shared" si="1"/>
        <v>3.6666666666666665</v>
      </c>
      <c r="E8" s="43">
        <f t="shared" si="1"/>
        <v>2</v>
      </c>
      <c r="F8" s="43">
        <f t="shared" si="1"/>
        <v>2</v>
      </c>
      <c r="G8" s="43">
        <f t="shared" si="1"/>
        <v>3.3333333333333335</v>
      </c>
      <c r="H8" s="43">
        <f t="shared" si="1"/>
        <v>2</v>
      </c>
      <c r="I8" s="43">
        <f t="shared" si="1"/>
        <v>4</v>
      </c>
      <c r="J8" s="43">
        <f t="shared" si="1"/>
        <v>2.6666666666666665</v>
      </c>
      <c r="K8" s="43">
        <f t="shared" si="1"/>
        <v>4.666666666666667</v>
      </c>
      <c r="L8" s="43">
        <f t="shared" si="1"/>
        <v>2</v>
      </c>
      <c r="M8" s="44"/>
      <c r="O8" s="51">
        <v>4</v>
      </c>
      <c r="P8" s="42">
        <v>2</v>
      </c>
      <c r="Q8" s="42">
        <v>2.67</v>
      </c>
      <c r="R8" s="42">
        <v>2.33</v>
      </c>
      <c r="S8" s="42">
        <v>3.67</v>
      </c>
      <c r="T8" s="42">
        <v>4</v>
      </c>
      <c r="U8" s="42">
        <v>4</v>
      </c>
      <c r="V8" s="42">
        <v>4</v>
      </c>
      <c r="W8" s="42">
        <v>4</v>
      </c>
      <c r="X8" s="42">
        <v>4</v>
      </c>
      <c r="Y8" s="77">
        <f t="shared" si="0"/>
        <v>30.67</v>
      </c>
    </row>
    <row r="9" spans="1:26" ht="15.75" x14ac:dyDescent="0.25">
      <c r="A9" s="95">
        <v>934</v>
      </c>
      <c r="B9" s="41" t="s">
        <v>58</v>
      </c>
      <c r="C9" s="42">
        <v>4</v>
      </c>
      <c r="D9" s="42">
        <v>5</v>
      </c>
      <c r="E9" s="42">
        <v>2</v>
      </c>
      <c r="F9" s="42">
        <v>3</v>
      </c>
      <c r="G9" s="42">
        <v>3</v>
      </c>
      <c r="H9" s="42">
        <v>2</v>
      </c>
      <c r="I9" s="42">
        <v>4</v>
      </c>
      <c r="J9" s="42">
        <v>3</v>
      </c>
      <c r="K9" s="42">
        <v>4</v>
      </c>
      <c r="L9" s="42">
        <v>2</v>
      </c>
      <c r="M9" s="42">
        <f>SUM(C9:L9)</f>
        <v>32</v>
      </c>
      <c r="O9" s="51">
        <v>5</v>
      </c>
      <c r="P9" s="42">
        <v>3.33</v>
      </c>
      <c r="Q9" s="42">
        <v>2.67</v>
      </c>
      <c r="R9" s="42">
        <v>4</v>
      </c>
      <c r="S9" s="42">
        <v>3</v>
      </c>
      <c r="T9" s="42">
        <v>3.33</v>
      </c>
      <c r="U9" s="42">
        <v>3.67</v>
      </c>
      <c r="V9" s="42">
        <v>3.67</v>
      </c>
      <c r="W9" s="42">
        <v>3</v>
      </c>
      <c r="X9" s="42">
        <v>2.67</v>
      </c>
      <c r="Y9" s="77">
        <f t="shared" si="0"/>
        <v>29.340000000000003</v>
      </c>
    </row>
    <row r="10" spans="1:26" ht="15.75" x14ac:dyDescent="0.25">
      <c r="A10" s="100"/>
      <c r="B10" s="41" t="s">
        <v>59</v>
      </c>
      <c r="C10" s="42">
        <v>3</v>
      </c>
      <c r="D10" s="42">
        <v>3</v>
      </c>
      <c r="E10" s="42">
        <v>3</v>
      </c>
      <c r="F10" s="42">
        <v>2</v>
      </c>
      <c r="G10" s="42">
        <v>2</v>
      </c>
      <c r="H10" s="42">
        <v>2</v>
      </c>
      <c r="I10" s="42">
        <v>4</v>
      </c>
      <c r="J10" s="42">
        <v>2</v>
      </c>
      <c r="K10" s="42">
        <v>4</v>
      </c>
      <c r="L10" s="42">
        <v>2</v>
      </c>
      <c r="M10" s="42">
        <f t="shared" ref="M10:M39" si="2">SUM(C10:L10)</f>
        <v>27</v>
      </c>
      <c r="O10" s="51">
        <v>6</v>
      </c>
      <c r="P10" s="42">
        <v>2</v>
      </c>
      <c r="Q10" s="42">
        <v>2</v>
      </c>
      <c r="R10" s="42">
        <v>2</v>
      </c>
      <c r="S10" s="42">
        <v>2.67</v>
      </c>
      <c r="T10" s="42">
        <v>3</v>
      </c>
      <c r="U10" s="42">
        <v>3</v>
      </c>
      <c r="V10" s="42">
        <v>4</v>
      </c>
      <c r="W10" s="42">
        <v>4.33</v>
      </c>
      <c r="X10" s="42">
        <v>4</v>
      </c>
      <c r="Y10" s="77">
        <f t="shared" si="0"/>
        <v>27</v>
      </c>
    </row>
    <row r="11" spans="1:26" ht="15.75" x14ac:dyDescent="0.25">
      <c r="A11" s="96"/>
      <c r="B11" s="41" t="s">
        <v>60</v>
      </c>
      <c r="C11" s="45">
        <v>4</v>
      </c>
      <c r="D11" s="42">
        <v>4</v>
      </c>
      <c r="E11" s="42">
        <v>3</v>
      </c>
      <c r="F11" s="42">
        <v>3</v>
      </c>
      <c r="G11" s="42">
        <v>3</v>
      </c>
      <c r="H11" s="42">
        <v>2</v>
      </c>
      <c r="I11" s="42">
        <v>4</v>
      </c>
      <c r="J11" s="42">
        <v>2</v>
      </c>
      <c r="K11" s="42">
        <v>5</v>
      </c>
      <c r="L11" s="42">
        <v>3</v>
      </c>
      <c r="M11" s="42">
        <f t="shared" si="2"/>
        <v>33</v>
      </c>
      <c r="O11" s="51">
        <v>7</v>
      </c>
      <c r="P11" s="42">
        <v>4</v>
      </c>
      <c r="Q11" s="42">
        <v>4</v>
      </c>
      <c r="R11" s="42">
        <v>4</v>
      </c>
      <c r="S11" s="42">
        <v>3.67</v>
      </c>
      <c r="T11" s="42">
        <v>3.33</v>
      </c>
      <c r="U11" s="42">
        <v>3</v>
      </c>
      <c r="V11" s="42">
        <v>3.33</v>
      </c>
      <c r="W11" s="42">
        <v>4</v>
      </c>
      <c r="X11" s="42">
        <v>4</v>
      </c>
      <c r="Y11" s="77">
        <f t="shared" si="0"/>
        <v>33.33</v>
      </c>
    </row>
    <row r="12" spans="1:26" ht="15.75" x14ac:dyDescent="0.25">
      <c r="A12" s="101" t="s">
        <v>61</v>
      </c>
      <c r="B12" s="102"/>
      <c r="C12" s="43">
        <f>AVERAGE(C9:C11)</f>
        <v>3.6666666666666665</v>
      </c>
      <c r="D12" s="43">
        <f t="shared" ref="D12:L12" si="3">AVERAGE(D9:D11)</f>
        <v>4</v>
      </c>
      <c r="E12" s="43">
        <f t="shared" si="3"/>
        <v>2.6666666666666665</v>
      </c>
      <c r="F12" s="43">
        <f t="shared" si="3"/>
        <v>2.6666666666666665</v>
      </c>
      <c r="G12" s="43">
        <f t="shared" si="3"/>
        <v>2.6666666666666665</v>
      </c>
      <c r="H12" s="43">
        <f t="shared" si="3"/>
        <v>2</v>
      </c>
      <c r="I12" s="43">
        <f t="shared" si="3"/>
        <v>4</v>
      </c>
      <c r="J12" s="43">
        <f t="shared" si="3"/>
        <v>2.3333333333333335</v>
      </c>
      <c r="K12" s="43">
        <f t="shared" si="3"/>
        <v>4.333333333333333</v>
      </c>
      <c r="L12" s="43">
        <f t="shared" si="3"/>
        <v>2.3333333333333335</v>
      </c>
      <c r="M12" s="44"/>
      <c r="O12" s="51">
        <v>8</v>
      </c>
      <c r="P12" s="42">
        <v>2.67</v>
      </c>
      <c r="Q12" s="42">
        <v>2.33</v>
      </c>
      <c r="R12" s="42">
        <v>3.33</v>
      </c>
      <c r="S12" s="42">
        <v>2.33</v>
      </c>
      <c r="T12" s="42">
        <v>3.33</v>
      </c>
      <c r="U12" s="42">
        <v>3.67</v>
      </c>
      <c r="V12" s="42">
        <v>3</v>
      </c>
      <c r="W12" s="42">
        <v>3.67</v>
      </c>
      <c r="X12" s="42">
        <v>4</v>
      </c>
      <c r="Y12" s="77">
        <f t="shared" si="0"/>
        <v>28.33</v>
      </c>
    </row>
    <row r="13" spans="1:26" ht="15.75" x14ac:dyDescent="0.25">
      <c r="A13" s="95">
        <v>958</v>
      </c>
      <c r="B13" s="41" t="s">
        <v>58</v>
      </c>
      <c r="C13" s="42">
        <v>4</v>
      </c>
      <c r="D13" s="42">
        <v>4</v>
      </c>
      <c r="E13" s="42">
        <v>3</v>
      </c>
      <c r="F13" s="42">
        <v>3</v>
      </c>
      <c r="G13" s="42">
        <v>4</v>
      </c>
      <c r="H13" s="42">
        <v>2</v>
      </c>
      <c r="I13" s="42">
        <v>4</v>
      </c>
      <c r="J13" s="42">
        <v>4</v>
      </c>
      <c r="K13" s="42">
        <v>5</v>
      </c>
      <c r="L13" s="42">
        <v>3</v>
      </c>
      <c r="M13" s="42">
        <f t="shared" si="2"/>
        <v>36</v>
      </c>
      <c r="O13" s="51">
        <v>9</v>
      </c>
      <c r="P13" s="42">
        <v>4.67</v>
      </c>
      <c r="Q13" s="42">
        <v>4.33</v>
      </c>
      <c r="R13" s="42">
        <v>4.33</v>
      </c>
      <c r="S13" s="42">
        <v>4.33</v>
      </c>
      <c r="T13" s="42">
        <v>3.67</v>
      </c>
      <c r="U13" s="42">
        <v>4</v>
      </c>
      <c r="V13" s="42">
        <v>4</v>
      </c>
      <c r="W13" s="42">
        <v>4.33</v>
      </c>
      <c r="X13" s="42">
        <v>4.67</v>
      </c>
      <c r="Y13" s="77">
        <f t="shared" si="0"/>
        <v>38.33</v>
      </c>
    </row>
    <row r="14" spans="1:26" ht="15.75" x14ac:dyDescent="0.25">
      <c r="A14" s="100"/>
      <c r="B14" s="41" t="s">
        <v>59</v>
      </c>
      <c r="C14" s="42">
        <v>4</v>
      </c>
      <c r="D14" s="42">
        <v>4</v>
      </c>
      <c r="E14" s="42">
        <v>3</v>
      </c>
      <c r="F14" s="42">
        <v>2</v>
      </c>
      <c r="G14" s="42">
        <v>4</v>
      </c>
      <c r="H14" s="42">
        <v>2</v>
      </c>
      <c r="I14" s="42">
        <v>4</v>
      </c>
      <c r="J14" s="42">
        <v>4</v>
      </c>
      <c r="K14" s="42">
        <v>4</v>
      </c>
      <c r="L14" s="42">
        <v>2</v>
      </c>
      <c r="M14" s="42">
        <f t="shared" si="2"/>
        <v>33</v>
      </c>
      <c r="O14" s="51">
        <v>10</v>
      </c>
      <c r="P14" s="42">
        <v>2</v>
      </c>
      <c r="Q14" s="42">
        <v>2.33</v>
      </c>
      <c r="R14" s="42">
        <v>2.67</v>
      </c>
      <c r="S14" s="42">
        <v>2.33</v>
      </c>
      <c r="T14" s="42">
        <v>3.33</v>
      </c>
      <c r="U14" s="42">
        <v>3.33</v>
      </c>
      <c r="V14" s="42">
        <v>3.67</v>
      </c>
      <c r="W14" s="42">
        <v>3</v>
      </c>
      <c r="X14" s="42">
        <v>3.33</v>
      </c>
      <c r="Y14" s="77">
        <f t="shared" si="0"/>
        <v>25.990000000000002</v>
      </c>
    </row>
    <row r="15" spans="1:26" ht="15.75" x14ac:dyDescent="0.25">
      <c r="A15" s="96"/>
      <c r="B15" s="41" t="s">
        <v>60</v>
      </c>
      <c r="C15" s="42">
        <v>4</v>
      </c>
      <c r="D15" s="42">
        <v>4</v>
      </c>
      <c r="E15" s="42">
        <v>3</v>
      </c>
      <c r="F15" s="42">
        <v>2</v>
      </c>
      <c r="G15" s="42">
        <v>4</v>
      </c>
      <c r="H15" s="42">
        <v>2</v>
      </c>
      <c r="I15" s="42">
        <v>4</v>
      </c>
      <c r="J15" s="42">
        <v>2</v>
      </c>
      <c r="K15" s="42">
        <v>4</v>
      </c>
      <c r="L15" s="42">
        <v>3</v>
      </c>
      <c r="M15" s="42">
        <f t="shared" si="2"/>
        <v>32</v>
      </c>
      <c r="O15" s="78" t="s">
        <v>73</v>
      </c>
      <c r="P15" s="79">
        <f>AVERAGE(P5:P14)</f>
        <v>3.0010000000000003</v>
      </c>
      <c r="Q15" s="79">
        <f t="shared" ref="Q15:W15" si="4">AVERAGE(Q5:Q14)</f>
        <v>3.0669999999999993</v>
      </c>
      <c r="R15" s="79">
        <f t="shared" si="4"/>
        <v>3.3659999999999997</v>
      </c>
      <c r="S15" s="79">
        <f t="shared" si="4"/>
        <v>3.0339999999999998</v>
      </c>
      <c r="T15" s="79">
        <f t="shared" si="4"/>
        <v>3.165</v>
      </c>
      <c r="U15" s="79">
        <f t="shared" si="4"/>
        <v>3.3679999999999999</v>
      </c>
      <c r="V15" s="79">
        <f t="shared" si="4"/>
        <v>3.6</v>
      </c>
      <c r="W15" s="79">
        <f t="shared" si="4"/>
        <v>3.8329999999999997</v>
      </c>
      <c r="X15" s="79">
        <f>AVERAGE(X5:X14)</f>
        <v>3.8339999999999996</v>
      </c>
      <c r="Y15" s="80"/>
    </row>
    <row r="16" spans="1:26" ht="15.75" x14ac:dyDescent="0.25">
      <c r="A16" s="101" t="s">
        <v>61</v>
      </c>
      <c r="B16" s="102"/>
      <c r="C16" s="43">
        <f>AVERAGE(C13:C15)</f>
        <v>4</v>
      </c>
      <c r="D16" s="43">
        <f t="shared" ref="D16:L16" si="5">AVERAGE(D13:D15)</f>
        <v>4</v>
      </c>
      <c r="E16" s="43">
        <f t="shared" si="5"/>
        <v>3</v>
      </c>
      <c r="F16" s="43">
        <f t="shared" si="5"/>
        <v>2.3333333333333335</v>
      </c>
      <c r="G16" s="43">
        <f t="shared" si="5"/>
        <v>4</v>
      </c>
      <c r="H16" s="43">
        <f t="shared" si="5"/>
        <v>2</v>
      </c>
      <c r="I16" s="43">
        <f t="shared" si="5"/>
        <v>4</v>
      </c>
      <c r="J16" s="43">
        <f t="shared" si="5"/>
        <v>3.3333333333333335</v>
      </c>
      <c r="K16" s="43">
        <f t="shared" si="5"/>
        <v>4.333333333333333</v>
      </c>
      <c r="L16" s="43">
        <f t="shared" si="5"/>
        <v>2.6666666666666665</v>
      </c>
      <c r="M16" s="46"/>
      <c r="O16" s="78" t="s">
        <v>2</v>
      </c>
      <c r="P16" s="79">
        <f>SUM(P5:P14)</f>
        <v>30.010000000000005</v>
      </c>
      <c r="Q16" s="79">
        <f t="shared" ref="Q16:X16" si="6">SUM(Q5:Q14)</f>
        <v>30.669999999999995</v>
      </c>
      <c r="R16" s="79">
        <f t="shared" si="6"/>
        <v>33.659999999999997</v>
      </c>
      <c r="S16" s="79">
        <f t="shared" si="6"/>
        <v>30.339999999999996</v>
      </c>
      <c r="T16" s="79">
        <f t="shared" si="6"/>
        <v>31.65</v>
      </c>
      <c r="U16" s="79">
        <f t="shared" si="6"/>
        <v>33.68</v>
      </c>
      <c r="V16" s="79">
        <f t="shared" si="6"/>
        <v>36</v>
      </c>
      <c r="W16" s="79">
        <f t="shared" si="6"/>
        <v>38.33</v>
      </c>
      <c r="X16" s="79">
        <f t="shared" si="6"/>
        <v>38.339999999999996</v>
      </c>
      <c r="Y16" s="80"/>
    </row>
    <row r="17" spans="1:25" ht="15.75" x14ac:dyDescent="0.25">
      <c r="A17" s="95">
        <v>876</v>
      </c>
      <c r="B17" s="41" t="s">
        <v>58</v>
      </c>
      <c r="C17" s="42">
        <v>2</v>
      </c>
      <c r="D17" s="42">
        <v>2</v>
      </c>
      <c r="E17" s="42">
        <v>3</v>
      </c>
      <c r="F17" s="42">
        <v>3</v>
      </c>
      <c r="G17" s="42">
        <v>4</v>
      </c>
      <c r="H17" s="42">
        <v>3</v>
      </c>
      <c r="I17" s="42">
        <v>3</v>
      </c>
      <c r="J17" s="42">
        <v>2</v>
      </c>
      <c r="K17" s="42">
        <v>4</v>
      </c>
      <c r="L17" s="42">
        <v>2</v>
      </c>
      <c r="M17" s="42">
        <f t="shared" si="2"/>
        <v>28</v>
      </c>
    </row>
    <row r="18" spans="1:25" ht="15.75" x14ac:dyDescent="0.25">
      <c r="A18" s="100"/>
      <c r="B18" s="41" t="s">
        <v>59</v>
      </c>
      <c r="C18" s="42">
        <v>3</v>
      </c>
      <c r="D18" s="42">
        <v>3</v>
      </c>
      <c r="E18" s="42">
        <v>3</v>
      </c>
      <c r="F18" s="42">
        <v>4</v>
      </c>
      <c r="G18" s="42">
        <v>3</v>
      </c>
      <c r="H18" s="42">
        <v>3</v>
      </c>
      <c r="I18" s="42">
        <v>4</v>
      </c>
      <c r="J18" s="42">
        <v>2</v>
      </c>
      <c r="K18" s="42">
        <v>4</v>
      </c>
      <c r="L18" s="42">
        <v>2</v>
      </c>
      <c r="M18" s="42">
        <f t="shared" si="2"/>
        <v>31</v>
      </c>
      <c r="O18" s="90" t="s">
        <v>57</v>
      </c>
      <c r="P18" s="91" t="s">
        <v>74</v>
      </c>
      <c r="Q18" s="92"/>
      <c r="R18" s="92"/>
      <c r="S18" s="92"/>
      <c r="T18" s="92"/>
      <c r="U18" s="92"/>
      <c r="V18" s="92"/>
      <c r="W18" s="92"/>
      <c r="X18" s="93"/>
      <c r="Y18" s="90" t="s">
        <v>2</v>
      </c>
    </row>
    <row r="19" spans="1:25" ht="15.75" x14ac:dyDescent="0.25">
      <c r="A19" s="96"/>
      <c r="B19" s="41" t="s">
        <v>60</v>
      </c>
      <c r="C19" s="47">
        <v>3</v>
      </c>
      <c r="D19" s="42">
        <v>3</v>
      </c>
      <c r="E19" s="42">
        <v>3</v>
      </c>
      <c r="F19" s="42">
        <v>4</v>
      </c>
      <c r="G19" s="42">
        <v>2</v>
      </c>
      <c r="H19" s="42">
        <v>2</v>
      </c>
      <c r="I19" s="42">
        <v>4</v>
      </c>
      <c r="J19" s="42">
        <v>3</v>
      </c>
      <c r="K19" s="42">
        <v>5</v>
      </c>
      <c r="L19" s="42">
        <v>3</v>
      </c>
      <c r="M19" s="42">
        <f t="shared" si="2"/>
        <v>32</v>
      </c>
      <c r="O19" s="90"/>
      <c r="P19" s="49" t="s">
        <v>4</v>
      </c>
      <c r="Q19" s="49" t="s">
        <v>5</v>
      </c>
      <c r="R19" s="49" t="s">
        <v>6</v>
      </c>
      <c r="S19" s="50" t="s">
        <v>7</v>
      </c>
      <c r="T19" s="49" t="s">
        <v>8</v>
      </c>
      <c r="U19" s="49" t="s">
        <v>9</v>
      </c>
      <c r="V19" s="49" t="s">
        <v>10</v>
      </c>
      <c r="W19" s="49" t="s">
        <v>11</v>
      </c>
      <c r="X19" s="49" t="s">
        <v>12</v>
      </c>
      <c r="Y19" s="90"/>
    </row>
    <row r="20" spans="1:25" ht="15.75" x14ac:dyDescent="0.25">
      <c r="A20" s="101" t="s">
        <v>61</v>
      </c>
      <c r="B20" s="102"/>
      <c r="C20" s="43">
        <f>AVERAGE(C17:C19)</f>
        <v>2.6666666666666665</v>
      </c>
      <c r="D20" s="43">
        <f t="shared" ref="D20:L20" si="7">AVERAGE(D17:D19)</f>
        <v>2.6666666666666665</v>
      </c>
      <c r="E20" s="43">
        <f t="shared" si="7"/>
        <v>3</v>
      </c>
      <c r="F20" s="43">
        <f t="shared" si="7"/>
        <v>3.6666666666666665</v>
      </c>
      <c r="G20" s="43">
        <f t="shared" si="7"/>
        <v>3</v>
      </c>
      <c r="H20" s="43">
        <f t="shared" si="7"/>
        <v>2.6666666666666665</v>
      </c>
      <c r="I20" s="43">
        <f t="shared" si="7"/>
        <v>3.6666666666666665</v>
      </c>
      <c r="J20" s="43">
        <f t="shared" si="7"/>
        <v>2.3333333333333335</v>
      </c>
      <c r="K20" s="43">
        <f t="shared" si="7"/>
        <v>4.333333333333333</v>
      </c>
      <c r="L20" s="43">
        <f t="shared" si="7"/>
        <v>2.3333333333333335</v>
      </c>
      <c r="M20" s="46"/>
      <c r="O20" s="51">
        <v>1</v>
      </c>
      <c r="P20" s="42">
        <v>7.5</v>
      </c>
      <c r="Q20" s="42">
        <v>7.5</v>
      </c>
      <c r="R20" s="42">
        <v>9</v>
      </c>
      <c r="S20" s="42">
        <v>2.5</v>
      </c>
      <c r="T20" s="42">
        <v>1</v>
      </c>
      <c r="U20" s="42">
        <v>2.5</v>
      </c>
      <c r="V20" s="42">
        <v>4.5</v>
      </c>
      <c r="W20" s="42">
        <v>6</v>
      </c>
      <c r="X20" s="42">
        <v>4.5</v>
      </c>
      <c r="Y20" s="77">
        <f>SUM(P20:X20)</f>
        <v>45</v>
      </c>
    </row>
    <row r="21" spans="1:25" ht="15.75" x14ac:dyDescent="0.25">
      <c r="A21" s="95">
        <v>863</v>
      </c>
      <c r="B21" s="41" t="s">
        <v>58</v>
      </c>
      <c r="C21" s="42">
        <v>3</v>
      </c>
      <c r="D21" s="42">
        <v>3</v>
      </c>
      <c r="E21" s="42">
        <v>3</v>
      </c>
      <c r="F21" s="42">
        <v>4</v>
      </c>
      <c r="G21" s="42">
        <v>4</v>
      </c>
      <c r="H21" s="42">
        <v>3</v>
      </c>
      <c r="I21" s="42">
        <v>4</v>
      </c>
      <c r="J21" s="42">
        <v>4</v>
      </c>
      <c r="K21" s="42">
        <v>4</v>
      </c>
      <c r="L21" s="42">
        <v>4</v>
      </c>
      <c r="M21" s="42">
        <f t="shared" si="2"/>
        <v>36</v>
      </c>
      <c r="O21" s="51">
        <v>2</v>
      </c>
      <c r="P21" s="42">
        <v>6</v>
      </c>
      <c r="Q21" s="42">
        <v>8.5</v>
      </c>
      <c r="R21" s="42">
        <v>8.5</v>
      </c>
      <c r="S21" s="42">
        <v>2.5</v>
      </c>
      <c r="T21" s="42">
        <v>1</v>
      </c>
      <c r="U21" s="42">
        <v>2.5</v>
      </c>
      <c r="V21" s="42">
        <v>4</v>
      </c>
      <c r="W21" s="42">
        <v>6</v>
      </c>
      <c r="X21" s="42">
        <v>6</v>
      </c>
      <c r="Y21" s="77">
        <f t="shared" ref="Y21:Y29" si="8">SUM(P21:X21)</f>
        <v>45</v>
      </c>
    </row>
    <row r="22" spans="1:25" ht="15.75" x14ac:dyDescent="0.25">
      <c r="A22" s="100"/>
      <c r="B22" s="41" t="s">
        <v>59</v>
      </c>
      <c r="C22" s="42">
        <v>2</v>
      </c>
      <c r="D22" s="42">
        <v>2</v>
      </c>
      <c r="E22" s="42">
        <v>3</v>
      </c>
      <c r="F22" s="42">
        <v>4</v>
      </c>
      <c r="G22" s="42">
        <v>3</v>
      </c>
      <c r="H22" s="42">
        <v>3</v>
      </c>
      <c r="I22" s="42">
        <v>3</v>
      </c>
      <c r="J22" s="42">
        <v>3</v>
      </c>
      <c r="K22" s="42">
        <v>4</v>
      </c>
      <c r="L22" s="42">
        <v>2</v>
      </c>
      <c r="M22" s="42">
        <f t="shared" si="2"/>
        <v>29</v>
      </c>
      <c r="O22" s="51">
        <v>3</v>
      </c>
      <c r="P22" s="42">
        <v>1</v>
      </c>
      <c r="Q22" s="42">
        <v>2</v>
      </c>
      <c r="R22" s="42">
        <v>4</v>
      </c>
      <c r="S22" s="42">
        <v>4</v>
      </c>
      <c r="T22" s="42">
        <v>4</v>
      </c>
      <c r="U22" s="42">
        <v>6</v>
      </c>
      <c r="V22" s="42">
        <v>7</v>
      </c>
      <c r="W22" s="42">
        <v>8.5</v>
      </c>
      <c r="X22" s="42">
        <v>8.5</v>
      </c>
      <c r="Y22" s="77">
        <f t="shared" si="8"/>
        <v>45</v>
      </c>
    </row>
    <row r="23" spans="1:25" ht="15.75" x14ac:dyDescent="0.25">
      <c r="A23" s="96"/>
      <c r="B23" s="41" t="s">
        <v>60</v>
      </c>
      <c r="C23" s="42">
        <v>2</v>
      </c>
      <c r="D23" s="42">
        <v>2</v>
      </c>
      <c r="E23" s="42">
        <v>3</v>
      </c>
      <c r="F23" s="42">
        <v>4</v>
      </c>
      <c r="G23" s="42">
        <v>3</v>
      </c>
      <c r="H23" s="42">
        <v>3</v>
      </c>
      <c r="I23" s="42">
        <v>3</v>
      </c>
      <c r="J23" s="42">
        <v>3</v>
      </c>
      <c r="K23" s="42">
        <v>3</v>
      </c>
      <c r="L23" s="42">
        <v>4</v>
      </c>
      <c r="M23" s="42">
        <f t="shared" si="2"/>
        <v>30</v>
      </c>
      <c r="O23" s="51">
        <v>4</v>
      </c>
      <c r="P23" s="42">
        <v>1</v>
      </c>
      <c r="Q23" s="42">
        <v>2</v>
      </c>
      <c r="R23" s="42">
        <v>3</v>
      </c>
      <c r="S23" s="42">
        <v>4</v>
      </c>
      <c r="T23" s="42">
        <v>7</v>
      </c>
      <c r="U23" s="42">
        <v>7</v>
      </c>
      <c r="V23" s="42">
        <v>7</v>
      </c>
      <c r="W23" s="42">
        <v>7</v>
      </c>
      <c r="X23" s="42">
        <v>7</v>
      </c>
      <c r="Y23" s="77">
        <f t="shared" si="8"/>
        <v>45</v>
      </c>
    </row>
    <row r="24" spans="1:25" ht="15.75" x14ac:dyDescent="0.25">
      <c r="A24" s="101" t="s">
        <v>61</v>
      </c>
      <c r="B24" s="102"/>
      <c r="C24" s="43">
        <f>AVERAGE(C21:C23)</f>
        <v>2.3333333333333335</v>
      </c>
      <c r="D24" s="43">
        <f t="shared" ref="D24:L24" si="9">AVERAGE(D21:D23)</f>
        <v>2.3333333333333335</v>
      </c>
      <c r="E24" s="43">
        <f t="shared" si="9"/>
        <v>3</v>
      </c>
      <c r="F24" s="43">
        <f t="shared" si="9"/>
        <v>4</v>
      </c>
      <c r="G24" s="43">
        <f>AVERAGE(G21:G23)</f>
        <v>3.3333333333333335</v>
      </c>
      <c r="H24" s="43">
        <f>AVERAGE(H21:H23)</f>
        <v>3</v>
      </c>
      <c r="I24" s="43">
        <f t="shared" si="9"/>
        <v>3.3333333333333335</v>
      </c>
      <c r="J24" s="43">
        <f t="shared" si="9"/>
        <v>3.3333333333333335</v>
      </c>
      <c r="K24" s="43">
        <f t="shared" si="9"/>
        <v>3.6666666666666665</v>
      </c>
      <c r="L24" s="43">
        <f t="shared" si="9"/>
        <v>3.3333333333333335</v>
      </c>
      <c r="M24" s="46"/>
      <c r="O24" s="51">
        <v>5</v>
      </c>
      <c r="P24" s="42">
        <v>5.5</v>
      </c>
      <c r="Q24" s="42">
        <v>1.5</v>
      </c>
      <c r="R24" s="42">
        <v>9</v>
      </c>
      <c r="S24" s="42">
        <v>3.5</v>
      </c>
      <c r="T24" s="42">
        <v>5.5</v>
      </c>
      <c r="U24" s="42">
        <v>7.5</v>
      </c>
      <c r="V24" s="42">
        <v>7.5</v>
      </c>
      <c r="W24" s="42">
        <v>3.5</v>
      </c>
      <c r="X24" s="42">
        <v>1.5</v>
      </c>
      <c r="Y24" s="77">
        <f t="shared" si="8"/>
        <v>45</v>
      </c>
    </row>
    <row r="25" spans="1:25" ht="15.75" x14ac:dyDescent="0.25">
      <c r="A25" s="95">
        <v>839</v>
      </c>
      <c r="B25" s="41" t="s">
        <v>58</v>
      </c>
      <c r="C25" s="42">
        <v>2</v>
      </c>
      <c r="D25" s="42">
        <v>2</v>
      </c>
      <c r="E25" s="42">
        <v>3</v>
      </c>
      <c r="F25" s="42">
        <v>3</v>
      </c>
      <c r="G25" s="42">
        <v>3</v>
      </c>
      <c r="H25" s="42">
        <v>2</v>
      </c>
      <c r="I25" s="42">
        <v>2</v>
      </c>
      <c r="J25" s="42">
        <v>4</v>
      </c>
      <c r="K25" s="42">
        <v>5</v>
      </c>
      <c r="L25" s="42">
        <v>2</v>
      </c>
      <c r="M25" s="42">
        <f t="shared" si="2"/>
        <v>28</v>
      </c>
      <c r="O25" s="51">
        <v>6</v>
      </c>
      <c r="P25" s="42">
        <v>9</v>
      </c>
      <c r="Q25" s="42">
        <v>2</v>
      </c>
      <c r="R25" s="42">
        <v>2</v>
      </c>
      <c r="S25" s="42">
        <v>4</v>
      </c>
      <c r="T25" s="42">
        <v>5.5</v>
      </c>
      <c r="U25" s="42">
        <v>5.5</v>
      </c>
      <c r="V25" s="42">
        <v>7.5</v>
      </c>
      <c r="W25" s="42">
        <v>2</v>
      </c>
      <c r="X25" s="42">
        <v>7.5</v>
      </c>
      <c r="Y25" s="77">
        <f t="shared" si="8"/>
        <v>45</v>
      </c>
    </row>
    <row r="26" spans="1:25" ht="15.75" x14ac:dyDescent="0.25">
      <c r="A26" s="100"/>
      <c r="B26" s="41" t="s">
        <v>59</v>
      </c>
      <c r="C26" s="42">
        <v>3</v>
      </c>
      <c r="D26" s="42">
        <v>3</v>
      </c>
      <c r="E26" s="42">
        <v>4</v>
      </c>
      <c r="F26" s="42">
        <v>4</v>
      </c>
      <c r="G26" s="42">
        <v>4</v>
      </c>
      <c r="H26" s="42">
        <v>4</v>
      </c>
      <c r="I26" s="42">
        <v>3</v>
      </c>
      <c r="J26" s="42">
        <v>3</v>
      </c>
      <c r="K26" s="42">
        <v>4</v>
      </c>
      <c r="L26" s="42">
        <v>4</v>
      </c>
      <c r="M26" s="42">
        <f t="shared" si="2"/>
        <v>36</v>
      </c>
      <c r="O26" s="51">
        <v>7</v>
      </c>
      <c r="P26" s="42">
        <v>7</v>
      </c>
      <c r="Q26" s="42">
        <v>7</v>
      </c>
      <c r="R26" s="42">
        <v>7</v>
      </c>
      <c r="S26" s="42">
        <v>4</v>
      </c>
      <c r="T26" s="42">
        <v>2.5</v>
      </c>
      <c r="U26" s="42">
        <v>1</v>
      </c>
      <c r="V26" s="42">
        <v>2.5</v>
      </c>
      <c r="W26" s="42">
        <v>7</v>
      </c>
      <c r="X26" s="42">
        <v>7</v>
      </c>
      <c r="Y26" s="77">
        <f t="shared" si="8"/>
        <v>45</v>
      </c>
    </row>
    <row r="27" spans="1:25" ht="15.75" x14ac:dyDescent="0.25">
      <c r="A27" s="96"/>
      <c r="B27" s="41" t="s">
        <v>60</v>
      </c>
      <c r="C27" s="42">
        <v>3</v>
      </c>
      <c r="D27" s="42">
        <v>3</v>
      </c>
      <c r="E27" s="42">
        <v>4</v>
      </c>
      <c r="F27" s="42">
        <v>5</v>
      </c>
      <c r="G27" s="42">
        <v>4</v>
      </c>
      <c r="H27" s="42">
        <v>3</v>
      </c>
      <c r="I27" s="42">
        <v>4</v>
      </c>
      <c r="J27" s="42">
        <v>4</v>
      </c>
      <c r="K27" s="42">
        <v>3</v>
      </c>
      <c r="L27" s="42">
        <v>4</v>
      </c>
      <c r="M27" s="42">
        <f t="shared" si="2"/>
        <v>37</v>
      </c>
      <c r="O27" s="51">
        <v>8</v>
      </c>
      <c r="P27" s="42">
        <v>3</v>
      </c>
      <c r="Q27" s="42">
        <v>1.5</v>
      </c>
      <c r="R27" s="42">
        <v>5.5</v>
      </c>
      <c r="S27" s="42">
        <v>1.5</v>
      </c>
      <c r="T27" s="42">
        <v>5.5</v>
      </c>
      <c r="U27" s="42">
        <v>7.5</v>
      </c>
      <c r="V27" s="42">
        <v>4</v>
      </c>
      <c r="W27" s="42">
        <v>7.5</v>
      </c>
      <c r="X27" s="42">
        <v>9</v>
      </c>
      <c r="Y27" s="77">
        <f t="shared" si="8"/>
        <v>45</v>
      </c>
    </row>
    <row r="28" spans="1:25" ht="15.75" x14ac:dyDescent="0.25">
      <c r="A28" s="101" t="s">
        <v>61</v>
      </c>
      <c r="B28" s="102"/>
      <c r="C28" s="43">
        <f>AVERAGE(C25:C27)</f>
        <v>2.6666666666666665</v>
      </c>
      <c r="D28" s="43">
        <f t="shared" ref="D28:L28" si="10">AVERAGE(D25:D27)</f>
        <v>2.6666666666666665</v>
      </c>
      <c r="E28" s="43">
        <f t="shared" si="10"/>
        <v>3.6666666666666665</v>
      </c>
      <c r="F28" s="43">
        <f t="shared" si="10"/>
        <v>4</v>
      </c>
      <c r="G28" s="43">
        <f t="shared" si="10"/>
        <v>3.6666666666666665</v>
      </c>
      <c r="H28" s="43">
        <f t="shared" si="10"/>
        <v>3</v>
      </c>
      <c r="I28" s="43">
        <f t="shared" si="10"/>
        <v>3</v>
      </c>
      <c r="J28" s="43">
        <f t="shared" si="10"/>
        <v>3.6666666666666665</v>
      </c>
      <c r="K28" s="43">
        <f t="shared" si="10"/>
        <v>4</v>
      </c>
      <c r="L28" s="43">
        <f t="shared" si="10"/>
        <v>3.3333333333333335</v>
      </c>
      <c r="M28" s="46"/>
      <c r="O28" s="51">
        <v>9</v>
      </c>
      <c r="P28" s="42">
        <v>8.5</v>
      </c>
      <c r="Q28" s="42">
        <v>5.5</v>
      </c>
      <c r="R28" s="42">
        <v>5.5</v>
      </c>
      <c r="S28" s="42">
        <v>5.5</v>
      </c>
      <c r="T28" s="42">
        <v>1</v>
      </c>
      <c r="U28" s="42">
        <v>2.5</v>
      </c>
      <c r="V28" s="42">
        <v>2.5</v>
      </c>
      <c r="W28" s="42">
        <v>5.5</v>
      </c>
      <c r="X28" s="42">
        <v>8.5</v>
      </c>
      <c r="Y28" s="77">
        <f t="shared" si="8"/>
        <v>45</v>
      </c>
    </row>
    <row r="29" spans="1:25" ht="15.75" x14ac:dyDescent="0.25">
      <c r="A29" s="95">
        <v>731</v>
      </c>
      <c r="B29" s="41" t="s">
        <v>58</v>
      </c>
      <c r="C29" s="42">
        <v>3</v>
      </c>
      <c r="D29" s="42">
        <v>3</v>
      </c>
      <c r="E29" s="42">
        <v>4</v>
      </c>
      <c r="F29" s="42">
        <v>4</v>
      </c>
      <c r="G29" s="42">
        <v>4</v>
      </c>
      <c r="H29" s="42">
        <v>4</v>
      </c>
      <c r="I29" s="42">
        <v>3</v>
      </c>
      <c r="J29" s="42">
        <v>3</v>
      </c>
      <c r="K29" s="42">
        <v>4</v>
      </c>
      <c r="L29" s="42">
        <v>4</v>
      </c>
      <c r="M29" s="42">
        <f t="shared" si="2"/>
        <v>36</v>
      </c>
      <c r="O29" s="51">
        <v>10</v>
      </c>
      <c r="P29" s="42">
        <v>1</v>
      </c>
      <c r="Q29" s="42">
        <v>2.5</v>
      </c>
      <c r="R29" s="42">
        <v>4</v>
      </c>
      <c r="S29" s="42">
        <v>2.5</v>
      </c>
      <c r="T29" s="42">
        <v>7</v>
      </c>
      <c r="U29" s="42">
        <v>7</v>
      </c>
      <c r="V29" s="42">
        <v>9</v>
      </c>
      <c r="W29" s="42">
        <v>5</v>
      </c>
      <c r="X29" s="42">
        <v>7</v>
      </c>
      <c r="Y29" s="77">
        <f t="shared" si="8"/>
        <v>45</v>
      </c>
    </row>
    <row r="30" spans="1:25" ht="15.75" x14ac:dyDescent="0.25">
      <c r="A30" s="100"/>
      <c r="B30" s="41" t="s">
        <v>59</v>
      </c>
      <c r="C30" s="42">
        <v>3</v>
      </c>
      <c r="D30" s="42">
        <v>3</v>
      </c>
      <c r="E30" s="42">
        <v>4</v>
      </c>
      <c r="F30" s="42">
        <v>4</v>
      </c>
      <c r="G30" s="42">
        <v>3</v>
      </c>
      <c r="H30" s="42">
        <v>4</v>
      </c>
      <c r="I30" s="42">
        <v>3</v>
      </c>
      <c r="J30" s="42">
        <v>3</v>
      </c>
      <c r="K30" s="42">
        <v>4</v>
      </c>
      <c r="L30" s="42">
        <v>4</v>
      </c>
      <c r="M30" s="42">
        <f t="shared" si="2"/>
        <v>35</v>
      </c>
      <c r="O30" s="78" t="s">
        <v>73</v>
      </c>
      <c r="P30" s="79">
        <f>AVERAGE(P20:P29)</f>
        <v>4.95</v>
      </c>
      <c r="Q30" s="79">
        <f t="shared" ref="Q30" si="11">AVERAGE(Q20:Q29)</f>
        <v>4</v>
      </c>
      <c r="R30" s="79">
        <f t="shared" ref="R30" si="12">AVERAGE(R20:R29)</f>
        <v>5.75</v>
      </c>
      <c r="S30" s="79">
        <f t="shared" ref="S30" si="13">AVERAGE(S20:S29)</f>
        <v>3.4</v>
      </c>
      <c r="T30" s="79">
        <f t="shared" ref="T30" si="14">AVERAGE(T20:T29)</f>
        <v>4</v>
      </c>
      <c r="U30" s="79">
        <f t="shared" ref="U30" si="15">AVERAGE(U20:U29)</f>
        <v>4.9000000000000004</v>
      </c>
      <c r="V30" s="79">
        <f t="shared" ref="V30" si="16">AVERAGE(V20:V29)</f>
        <v>5.55</v>
      </c>
      <c r="W30" s="79">
        <f t="shared" ref="W30" si="17">AVERAGE(W20:W29)</f>
        <v>5.8</v>
      </c>
      <c r="X30" s="79">
        <f>AVERAGE(X20:X29)</f>
        <v>6.65</v>
      </c>
      <c r="Y30" s="80"/>
    </row>
    <row r="31" spans="1:25" ht="15.75" x14ac:dyDescent="0.25">
      <c r="A31" s="96"/>
      <c r="B31" s="41" t="s">
        <v>60</v>
      </c>
      <c r="C31" s="42">
        <v>3</v>
      </c>
      <c r="D31" s="42">
        <v>3</v>
      </c>
      <c r="E31" s="42">
        <v>5</v>
      </c>
      <c r="F31" s="42">
        <v>4</v>
      </c>
      <c r="G31" s="42">
        <v>4</v>
      </c>
      <c r="H31" s="42">
        <v>4</v>
      </c>
      <c r="I31" s="42">
        <v>4</v>
      </c>
      <c r="J31" s="42">
        <v>3</v>
      </c>
      <c r="K31" s="42">
        <v>4</v>
      </c>
      <c r="L31" s="42">
        <v>3</v>
      </c>
      <c r="M31" s="42">
        <f t="shared" si="2"/>
        <v>37</v>
      </c>
      <c r="O31" s="78" t="s">
        <v>2</v>
      </c>
      <c r="P31" s="79">
        <f>SUM(P20:P29)</f>
        <v>49.5</v>
      </c>
      <c r="Q31" s="79">
        <f t="shared" ref="Q31:X31" si="18">SUM(Q20:Q29)</f>
        <v>40</v>
      </c>
      <c r="R31" s="79">
        <f t="shared" si="18"/>
        <v>57.5</v>
      </c>
      <c r="S31" s="79">
        <f t="shared" si="18"/>
        <v>34</v>
      </c>
      <c r="T31" s="79">
        <f t="shared" si="18"/>
        <v>40</v>
      </c>
      <c r="U31" s="79">
        <f t="shared" si="18"/>
        <v>49</v>
      </c>
      <c r="V31" s="79">
        <f t="shared" si="18"/>
        <v>55.5</v>
      </c>
      <c r="W31" s="79">
        <f t="shared" si="18"/>
        <v>58</v>
      </c>
      <c r="X31" s="79">
        <f t="shared" si="18"/>
        <v>66.5</v>
      </c>
      <c r="Y31" s="80"/>
    </row>
    <row r="32" spans="1:25" ht="15.75" x14ac:dyDescent="0.25">
      <c r="A32" s="101" t="s">
        <v>61</v>
      </c>
      <c r="B32" s="102"/>
      <c r="C32" s="43">
        <f>AVERAGE(C29:C31)</f>
        <v>3</v>
      </c>
      <c r="D32" s="43">
        <f t="shared" ref="D32:L32" si="19">AVERAGE(D29:D31)</f>
        <v>3</v>
      </c>
      <c r="E32" s="43">
        <f t="shared" si="19"/>
        <v>4.333333333333333</v>
      </c>
      <c r="F32" s="43">
        <f t="shared" si="19"/>
        <v>4</v>
      </c>
      <c r="G32" s="43">
        <f t="shared" si="19"/>
        <v>3.6666666666666665</v>
      </c>
      <c r="H32" s="43">
        <f t="shared" si="19"/>
        <v>4</v>
      </c>
      <c r="I32" s="43">
        <f t="shared" si="19"/>
        <v>3.3333333333333335</v>
      </c>
      <c r="J32" s="43">
        <f t="shared" si="19"/>
        <v>3</v>
      </c>
      <c r="K32" s="43">
        <f t="shared" si="19"/>
        <v>4</v>
      </c>
      <c r="L32" s="43">
        <f t="shared" si="19"/>
        <v>3.6666666666666665</v>
      </c>
      <c r="M32" s="46"/>
    </row>
    <row r="33" spans="1:25" ht="15.75" x14ac:dyDescent="0.25">
      <c r="A33" s="95">
        <v>792</v>
      </c>
      <c r="B33" s="41" t="s">
        <v>58</v>
      </c>
      <c r="C33" s="42">
        <v>3</v>
      </c>
      <c r="D33" s="42">
        <v>3</v>
      </c>
      <c r="E33" s="42">
        <v>5</v>
      </c>
      <c r="F33" s="42">
        <v>4</v>
      </c>
      <c r="G33" s="42">
        <v>3</v>
      </c>
      <c r="H33" s="42">
        <v>4</v>
      </c>
      <c r="I33" s="42">
        <v>4</v>
      </c>
      <c r="J33" s="42">
        <v>3</v>
      </c>
      <c r="K33" s="42">
        <v>5</v>
      </c>
      <c r="L33" s="42">
        <v>3</v>
      </c>
      <c r="M33" s="42">
        <f t="shared" si="2"/>
        <v>37</v>
      </c>
      <c r="O33" s="53" t="s">
        <v>63</v>
      </c>
      <c r="P33" s="54">
        <f>(12/900*SUMSQ(P31:X31)-(3*10*10))</f>
        <v>11.733333333333348</v>
      </c>
    </row>
    <row r="34" spans="1:25" ht="15.75" x14ac:dyDescent="0.25">
      <c r="A34" s="100"/>
      <c r="B34" s="41" t="s">
        <v>59</v>
      </c>
      <c r="C34" s="42">
        <v>4</v>
      </c>
      <c r="D34" s="42">
        <v>4</v>
      </c>
      <c r="E34" s="42">
        <v>5</v>
      </c>
      <c r="F34" s="42">
        <v>4</v>
      </c>
      <c r="G34" s="42">
        <v>4</v>
      </c>
      <c r="H34" s="42">
        <v>4</v>
      </c>
      <c r="I34" s="42">
        <v>4</v>
      </c>
      <c r="J34" s="42">
        <v>3</v>
      </c>
      <c r="K34" s="42">
        <v>4</v>
      </c>
      <c r="L34" s="42">
        <v>2</v>
      </c>
      <c r="M34" s="42">
        <f t="shared" si="2"/>
        <v>38</v>
      </c>
      <c r="O34" s="53" t="s">
        <v>64</v>
      </c>
      <c r="P34" s="54">
        <f>CHIINV(0.05,8)</f>
        <v>15.507313055865453</v>
      </c>
    </row>
    <row r="35" spans="1:25" ht="15.75" x14ac:dyDescent="0.25">
      <c r="A35" s="96"/>
      <c r="B35" s="41" t="s">
        <v>60</v>
      </c>
      <c r="C35" s="42">
        <v>3</v>
      </c>
      <c r="D35" s="42">
        <v>4</v>
      </c>
      <c r="E35" s="42">
        <v>5</v>
      </c>
      <c r="F35" s="42">
        <v>4</v>
      </c>
      <c r="G35" s="42">
        <v>2</v>
      </c>
      <c r="H35" s="42">
        <v>5</v>
      </c>
      <c r="I35" s="42">
        <v>4</v>
      </c>
      <c r="J35" s="42">
        <v>5</v>
      </c>
      <c r="K35" s="42">
        <v>4</v>
      </c>
      <c r="L35" s="42">
        <v>4</v>
      </c>
      <c r="M35" s="42">
        <f t="shared" si="2"/>
        <v>40</v>
      </c>
    </row>
    <row r="36" spans="1:25" ht="15.75" x14ac:dyDescent="0.25">
      <c r="A36" s="101" t="s">
        <v>61</v>
      </c>
      <c r="B36" s="102"/>
      <c r="C36" s="43">
        <f t="shared" ref="C36:L36" si="20">AVERAGE(C33:C35)</f>
        <v>3.3333333333333335</v>
      </c>
      <c r="D36" s="43">
        <f t="shared" si="20"/>
        <v>3.6666666666666665</v>
      </c>
      <c r="E36" s="43">
        <v>5</v>
      </c>
      <c r="F36" s="43">
        <f t="shared" si="20"/>
        <v>4</v>
      </c>
      <c r="G36" s="43">
        <f t="shared" si="20"/>
        <v>3</v>
      </c>
      <c r="H36" s="43">
        <f t="shared" si="20"/>
        <v>4.333333333333333</v>
      </c>
      <c r="I36" s="43">
        <f t="shared" si="20"/>
        <v>4</v>
      </c>
      <c r="J36" s="43">
        <f t="shared" si="20"/>
        <v>3.6666666666666665</v>
      </c>
      <c r="K36" s="43">
        <f t="shared" si="20"/>
        <v>4.333333333333333</v>
      </c>
      <c r="L36" s="43">
        <f t="shared" si="20"/>
        <v>3</v>
      </c>
      <c r="M36" s="46"/>
    </row>
    <row r="37" spans="1:25" ht="15.75" x14ac:dyDescent="0.25">
      <c r="A37" s="95">
        <v>752</v>
      </c>
      <c r="B37" s="41" t="s">
        <v>58</v>
      </c>
      <c r="C37" s="42">
        <v>4</v>
      </c>
      <c r="D37" s="42">
        <v>4</v>
      </c>
      <c r="E37" s="42">
        <v>5</v>
      </c>
      <c r="F37" s="42">
        <v>4</v>
      </c>
      <c r="G37" s="42">
        <v>3</v>
      </c>
      <c r="H37" s="42">
        <v>4</v>
      </c>
      <c r="I37" s="42">
        <v>4</v>
      </c>
      <c r="J37" s="42">
        <v>5</v>
      </c>
      <c r="K37" s="42">
        <v>5</v>
      </c>
      <c r="L37" s="42">
        <v>3</v>
      </c>
      <c r="M37" s="42">
        <f t="shared" si="2"/>
        <v>41</v>
      </c>
    </row>
    <row r="38" spans="1:25" ht="15.75" x14ac:dyDescent="0.25">
      <c r="A38" s="100"/>
      <c r="B38" s="41" t="s">
        <v>59</v>
      </c>
      <c r="C38" s="42">
        <v>3</v>
      </c>
      <c r="D38" s="42">
        <v>4</v>
      </c>
      <c r="E38" s="42">
        <v>5</v>
      </c>
      <c r="F38" s="42">
        <v>4</v>
      </c>
      <c r="G38" s="42">
        <v>3</v>
      </c>
      <c r="H38" s="42">
        <v>4</v>
      </c>
      <c r="I38" s="42">
        <v>4</v>
      </c>
      <c r="J38" s="42">
        <v>3</v>
      </c>
      <c r="K38" s="42">
        <v>4</v>
      </c>
      <c r="L38" s="42">
        <v>4</v>
      </c>
      <c r="M38" s="42">
        <f t="shared" si="2"/>
        <v>38</v>
      </c>
    </row>
    <row r="39" spans="1:25" ht="15.75" x14ac:dyDescent="0.25">
      <c r="A39" s="96"/>
      <c r="B39" s="41" t="s">
        <v>60</v>
      </c>
      <c r="C39" s="42">
        <v>2</v>
      </c>
      <c r="D39" s="42">
        <v>3</v>
      </c>
      <c r="E39" s="42">
        <v>5</v>
      </c>
      <c r="F39" s="42">
        <v>4</v>
      </c>
      <c r="G39" s="42">
        <v>2</v>
      </c>
      <c r="H39" s="42">
        <v>4</v>
      </c>
      <c r="I39" s="42">
        <v>4</v>
      </c>
      <c r="J39" s="42">
        <v>4</v>
      </c>
      <c r="K39" s="42">
        <v>5</v>
      </c>
      <c r="L39" s="42">
        <v>3</v>
      </c>
      <c r="M39" s="42">
        <f t="shared" si="2"/>
        <v>36</v>
      </c>
    </row>
    <row r="40" spans="1:25" ht="15.75" x14ac:dyDescent="0.25">
      <c r="A40" s="101" t="s">
        <v>61</v>
      </c>
      <c r="B40" s="102"/>
      <c r="C40" s="43">
        <f t="shared" ref="C40:L40" si="21">AVERAGE(C37:C39)</f>
        <v>3</v>
      </c>
      <c r="D40" s="43">
        <f t="shared" si="21"/>
        <v>3.6666666666666665</v>
      </c>
      <c r="E40" s="43">
        <f t="shared" si="21"/>
        <v>5</v>
      </c>
      <c r="F40" s="43">
        <f t="shared" si="21"/>
        <v>4</v>
      </c>
      <c r="G40" s="43">
        <f t="shared" si="21"/>
        <v>2.6666666666666665</v>
      </c>
      <c r="H40" s="43">
        <f t="shared" si="21"/>
        <v>4</v>
      </c>
      <c r="I40" s="43">
        <f t="shared" si="21"/>
        <v>4</v>
      </c>
      <c r="J40" s="43">
        <f t="shared" si="21"/>
        <v>4</v>
      </c>
      <c r="K40" s="43">
        <f t="shared" si="21"/>
        <v>4.666666666666667</v>
      </c>
      <c r="L40" s="43">
        <f t="shared" si="21"/>
        <v>3.3333333333333335</v>
      </c>
      <c r="M40" s="44"/>
    </row>
    <row r="43" spans="1:25" ht="15.75" x14ac:dyDescent="0.25">
      <c r="A43" s="94" t="s">
        <v>69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</row>
    <row r="44" spans="1:25" ht="15.75" x14ac:dyDescent="0.25">
      <c r="A44" s="95" t="s">
        <v>56</v>
      </c>
      <c r="B44" s="95" t="s">
        <v>1</v>
      </c>
      <c r="C44" s="97" t="s">
        <v>57</v>
      </c>
      <c r="D44" s="98"/>
      <c r="E44" s="98"/>
      <c r="F44" s="98"/>
      <c r="G44" s="98"/>
      <c r="H44" s="98"/>
      <c r="I44" s="98"/>
      <c r="J44" s="98"/>
      <c r="K44" s="98"/>
      <c r="L44" s="99"/>
      <c r="M44" s="95" t="s">
        <v>2</v>
      </c>
      <c r="O44" s="90" t="s">
        <v>57</v>
      </c>
      <c r="P44" s="91" t="s">
        <v>0</v>
      </c>
      <c r="Q44" s="92"/>
      <c r="R44" s="92"/>
      <c r="S44" s="92"/>
      <c r="T44" s="92"/>
      <c r="U44" s="92"/>
      <c r="V44" s="92"/>
      <c r="W44" s="92"/>
      <c r="X44" s="93"/>
      <c r="Y44" s="90" t="s">
        <v>2</v>
      </c>
    </row>
    <row r="45" spans="1:25" ht="15.75" x14ac:dyDescent="0.25">
      <c r="A45" s="96"/>
      <c r="B45" s="96"/>
      <c r="C45" s="41">
        <v>1</v>
      </c>
      <c r="D45" s="41">
        <v>2</v>
      </c>
      <c r="E45" s="41">
        <v>3</v>
      </c>
      <c r="F45" s="41">
        <v>4</v>
      </c>
      <c r="G45" s="41">
        <v>5</v>
      </c>
      <c r="H45" s="41">
        <v>6</v>
      </c>
      <c r="I45" s="41">
        <v>7</v>
      </c>
      <c r="J45" s="41">
        <v>8</v>
      </c>
      <c r="K45" s="41">
        <v>9</v>
      </c>
      <c r="L45" s="41">
        <v>10</v>
      </c>
      <c r="M45" s="96"/>
      <c r="O45" s="90"/>
      <c r="P45" s="49" t="s">
        <v>4</v>
      </c>
      <c r="Q45" s="49" t="s">
        <v>5</v>
      </c>
      <c r="R45" s="49" t="s">
        <v>6</v>
      </c>
      <c r="S45" s="50" t="s">
        <v>7</v>
      </c>
      <c r="T45" s="49" t="s">
        <v>8</v>
      </c>
      <c r="U45" s="49" t="s">
        <v>9</v>
      </c>
      <c r="V45" s="49" t="s">
        <v>10</v>
      </c>
      <c r="W45" s="49" t="s">
        <v>11</v>
      </c>
      <c r="X45" s="49" t="s">
        <v>12</v>
      </c>
      <c r="Y45" s="90"/>
    </row>
    <row r="46" spans="1:25" ht="15.75" x14ac:dyDescent="0.25">
      <c r="A46" s="95">
        <v>901</v>
      </c>
      <c r="B46" s="41" t="s">
        <v>58</v>
      </c>
      <c r="C46" s="42">
        <v>2</v>
      </c>
      <c r="D46" s="42">
        <v>2</v>
      </c>
      <c r="E46" s="42">
        <v>4</v>
      </c>
      <c r="F46" s="42">
        <v>4</v>
      </c>
      <c r="G46" s="42">
        <v>3</v>
      </c>
      <c r="H46" s="42">
        <v>3</v>
      </c>
      <c r="I46" s="42">
        <v>4</v>
      </c>
      <c r="J46" s="42">
        <v>3</v>
      </c>
      <c r="K46" s="42">
        <v>5</v>
      </c>
      <c r="L46" s="42">
        <v>3</v>
      </c>
      <c r="M46" s="42">
        <f>SUM(C46:L46)</f>
        <v>33</v>
      </c>
      <c r="O46" s="51">
        <v>1</v>
      </c>
      <c r="P46" s="42">
        <v>2.67</v>
      </c>
      <c r="Q46" s="42">
        <v>3.67</v>
      </c>
      <c r="R46" s="42">
        <v>3.67</v>
      </c>
      <c r="S46" s="42">
        <v>3</v>
      </c>
      <c r="T46" s="42">
        <v>2.67</v>
      </c>
      <c r="U46" s="42">
        <v>3</v>
      </c>
      <c r="V46" s="42">
        <v>4</v>
      </c>
      <c r="W46" s="42">
        <v>3.33</v>
      </c>
      <c r="X46" s="42">
        <v>3.67</v>
      </c>
      <c r="Y46" s="77">
        <f>SUM(P46:X46)</f>
        <v>29.68</v>
      </c>
    </row>
    <row r="47" spans="1:25" ht="15.75" x14ac:dyDescent="0.25">
      <c r="A47" s="100"/>
      <c r="B47" s="41" t="s">
        <v>59</v>
      </c>
      <c r="C47" s="42">
        <v>3</v>
      </c>
      <c r="D47" s="42">
        <v>3</v>
      </c>
      <c r="E47" s="42">
        <v>4</v>
      </c>
      <c r="F47" s="42">
        <v>2</v>
      </c>
      <c r="G47" s="42">
        <v>4</v>
      </c>
      <c r="H47" s="42">
        <v>3</v>
      </c>
      <c r="I47" s="42">
        <v>4</v>
      </c>
      <c r="J47" s="42">
        <v>3</v>
      </c>
      <c r="K47" s="42">
        <v>4</v>
      </c>
      <c r="L47" s="42">
        <v>2</v>
      </c>
      <c r="M47" s="42">
        <f>SUM(C47:L47)</f>
        <v>32</v>
      </c>
      <c r="O47" s="51">
        <v>2</v>
      </c>
      <c r="P47" s="42">
        <v>2.67</v>
      </c>
      <c r="Q47" s="42">
        <v>3.67</v>
      </c>
      <c r="R47" s="42">
        <v>4</v>
      </c>
      <c r="S47" s="42">
        <v>3</v>
      </c>
      <c r="T47" s="42">
        <v>2.67</v>
      </c>
      <c r="U47" s="42">
        <v>3</v>
      </c>
      <c r="V47" s="42">
        <v>4</v>
      </c>
      <c r="W47" s="42">
        <v>3.67</v>
      </c>
      <c r="X47" s="42">
        <v>3.33</v>
      </c>
      <c r="Y47" s="77">
        <f t="shared" ref="Y47:Y55" si="22">SUM(P47:X47)</f>
        <v>30.009999999999998</v>
      </c>
    </row>
    <row r="48" spans="1:25" ht="15.75" x14ac:dyDescent="0.25">
      <c r="A48" s="96"/>
      <c r="B48" s="41" t="s">
        <v>60</v>
      </c>
      <c r="C48" s="42">
        <v>3</v>
      </c>
      <c r="D48" s="42">
        <v>3</v>
      </c>
      <c r="E48" s="42">
        <v>4</v>
      </c>
      <c r="F48" s="42">
        <v>3</v>
      </c>
      <c r="G48" s="42">
        <v>3</v>
      </c>
      <c r="H48" s="42">
        <v>4</v>
      </c>
      <c r="I48" s="42">
        <v>4</v>
      </c>
      <c r="J48" s="42">
        <v>4</v>
      </c>
      <c r="K48" s="42">
        <v>5</v>
      </c>
      <c r="L48" s="42">
        <v>3</v>
      </c>
      <c r="M48" s="42">
        <f>SUM(C48:L48)</f>
        <v>36</v>
      </c>
      <c r="O48" s="51">
        <v>3</v>
      </c>
      <c r="P48" s="42">
        <v>4</v>
      </c>
      <c r="Q48" s="42">
        <v>3.33</v>
      </c>
      <c r="R48" s="42">
        <v>3.33</v>
      </c>
      <c r="S48" s="42">
        <v>3.33</v>
      </c>
      <c r="T48" s="42">
        <v>3.67</v>
      </c>
      <c r="U48" s="42">
        <v>3.33</v>
      </c>
      <c r="V48" s="42">
        <v>3.33</v>
      </c>
      <c r="W48" s="42">
        <v>5</v>
      </c>
      <c r="X48" s="42">
        <v>3.33</v>
      </c>
      <c r="Y48" s="77">
        <f t="shared" si="22"/>
        <v>32.65</v>
      </c>
    </row>
    <row r="49" spans="1:25" ht="15.75" x14ac:dyDescent="0.25">
      <c r="A49" s="101" t="s">
        <v>61</v>
      </c>
      <c r="B49" s="102"/>
      <c r="C49" s="43">
        <f t="shared" ref="C49:L49" si="23">AVERAGE(C46:C48)</f>
        <v>2.6666666666666665</v>
      </c>
      <c r="D49" s="43">
        <f t="shared" si="23"/>
        <v>2.6666666666666665</v>
      </c>
      <c r="E49" s="43">
        <f t="shared" si="23"/>
        <v>4</v>
      </c>
      <c r="F49" s="43">
        <f t="shared" si="23"/>
        <v>3</v>
      </c>
      <c r="G49" s="43">
        <f t="shared" si="23"/>
        <v>3.3333333333333335</v>
      </c>
      <c r="H49" s="43">
        <f t="shared" si="23"/>
        <v>3.3333333333333335</v>
      </c>
      <c r="I49" s="43">
        <f t="shared" si="23"/>
        <v>4</v>
      </c>
      <c r="J49" s="43">
        <f t="shared" si="23"/>
        <v>3.3333333333333335</v>
      </c>
      <c r="K49" s="43">
        <f t="shared" si="23"/>
        <v>4.666666666666667</v>
      </c>
      <c r="L49" s="43">
        <f t="shared" si="23"/>
        <v>2.6666666666666665</v>
      </c>
      <c r="M49" s="44"/>
      <c r="O49" s="51">
        <v>4</v>
      </c>
      <c r="P49" s="42">
        <v>3</v>
      </c>
      <c r="Q49" s="42">
        <v>3</v>
      </c>
      <c r="R49" s="42">
        <v>3.33</v>
      </c>
      <c r="S49" s="42">
        <v>3</v>
      </c>
      <c r="T49" s="42">
        <v>3.67</v>
      </c>
      <c r="U49" s="42">
        <v>3.33</v>
      </c>
      <c r="V49" s="42">
        <v>4</v>
      </c>
      <c r="W49" s="42">
        <v>4.33</v>
      </c>
      <c r="X49" s="42">
        <v>4.33</v>
      </c>
      <c r="Y49" s="77">
        <f t="shared" si="22"/>
        <v>31.989999999999995</v>
      </c>
    </row>
    <row r="50" spans="1:25" ht="15.75" x14ac:dyDescent="0.25">
      <c r="A50" s="95">
        <v>934</v>
      </c>
      <c r="B50" s="41" t="s">
        <v>58</v>
      </c>
      <c r="C50" s="42">
        <v>4</v>
      </c>
      <c r="D50" s="42">
        <v>4</v>
      </c>
      <c r="E50" s="42">
        <v>4</v>
      </c>
      <c r="F50" s="42">
        <v>3</v>
      </c>
      <c r="G50" s="42">
        <v>3</v>
      </c>
      <c r="H50" s="42">
        <v>3</v>
      </c>
      <c r="I50" s="42">
        <v>4</v>
      </c>
      <c r="J50" s="42">
        <v>3</v>
      </c>
      <c r="K50" s="42">
        <v>5</v>
      </c>
      <c r="L50" s="42">
        <v>3</v>
      </c>
      <c r="M50" s="42">
        <f>SUM(C50:L50)</f>
        <v>36</v>
      </c>
      <c r="O50" s="51">
        <v>5</v>
      </c>
      <c r="P50" s="42">
        <v>3.33</v>
      </c>
      <c r="Q50" s="42">
        <v>3.33</v>
      </c>
      <c r="R50" s="42">
        <v>3.67</v>
      </c>
      <c r="S50" s="42">
        <v>3.33</v>
      </c>
      <c r="T50" s="42">
        <v>3.33</v>
      </c>
      <c r="U50" s="42">
        <v>3</v>
      </c>
      <c r="V50" s="42">
        <v>3</v>
      </c>
      <c r="W50" s="42">
        <v>3.33</v>
      </c>
      <c r="X50" s="42">
        <v>3</v>
      </c>
      <c r="Y50" s="77">
        <f t="shared" si="22"/>
        <v>29.32</v>
      </c>
    </row>
    <row r="51" spans="1:25" ht="15.75" x14ac:dyDescent="0.25">
      <c r="A51" s="100"/>
      <c r="B51" s="41" t="s">
        <v>59</v>
      </c>
      <c r="C51" s="42">
        <v>4</v>
      </c>
      <c r="D51" s="42">
        <v>4</v>
      </c>
      <c r="E51" s="42">
        <v>3</v>
      </c>
      <c r="F51" s="42">
        <v>3</v>
      </c>
      <c r="G51" s="42">
        <v>3</v>
      </c>
      <c r="H51" s="42">
        <v>2</v>
      </c>
      <c r="I51" s="42">
        <v>4</v>
      </c>
      <c r="J51" s="42">
        <v>2</v>
      </c>
      <c r="K51" s="42">
        <v>5</v>
      </c>
      <c r="L51" s="42">
        <v>3</v>
      </c>
      <c r="M51" s="42">
        <f t="shared" ref="M51:M80" si="24">SUM(C51:L51)</f>
        <v>33</v>
      </c>
      <c r="O51" s="51">
        <v>6</v>
      </c>
      <c r="P51" s="42">
        <v>3.33</v>
      </c>
      <c r="Q51" s="42">
        <v>2.67</v>
      </c>
      <c r="R51" s="42">
        <v>3</v>
      </c>
      <c r="S51" s="42">
        <v>3</v>
      </c>
      <c r="T51" s="42">
        <v>3.33</v>
      </c>
      <c r="U51" s="42">
        <v>3.33</v>
      </c>
      <c r="V51" s="42">
        <v>3.33</v>
      </c>
      <c r="W51" s="42">
        <v>4.67</v>
      </c>
      <c r="X51" s="42">
        <v>3</v>
      </c>
      <c r="Y51" s="77">
        <f t="shared" si="22"/>
        <v>29.660000000000004</v>
      </c>
    </row>
    <row r="52" spans="1:25" ht="15.75" x14ac:dyDescent="0.25">
      <c r="A52" s="96"/>
      <c r="B52" s="41" t="s">
        <v>60</v>
      </c>
      <c r="C52" s="45">
        <v>3</v>
      </c>
      <c r="D52" s="42">
        <v>3</v>
      </c>
      <c r="E52" s="42">
        <v>3</v>
      </c>
      <c r="F52" s="42">
        <v>3</v>
      </c>
      <c r="G52" s="42">
        <v>4</v>
      </c>
      <c r="H52" s="42">
        <v>3</v>
      </c>
      <c r="I52" s="42">
        <v>4</v>
      </c>
      <c r="J52" s="42">
        <v>3</v>
      </c>
      <c r="K52" s="42">
        <v>5</v>
      </c>
      <c r="L52" s="42">
        <v>4</v>
      </c>
      <c r="M52" s="42">
        <f t="shared" si="24"/>
        <v>35</v>
      </c>
      <c r="O52" s="51">
        <v>7</v>
      </c>
      <c r="P52" s="42">
        <v>4</v>
      </c>
      <c r="Q52" s="42">
        <v>4</v>
      </c>
      <c r="R52" s="42">
        <v>4</v>
      </c>
      <c r="S52" s="42">
        <v>3.33</v>
      </c>
      <c r="T52" s="42">
        <v>3.67</v>
      </c>
      <c r="U52" s="42">
        <v>3</v>
      </c>
      <c r="V52" s="42">
        <v>3.33</v>
      </c>
      <c r="W52" s="42">
        <v>4</v>
      </c>
      <c r="X52" s="42">
        <v>4</v>
      </c>
      <c r="Y52" s="77">
        <f t="shared" si="22"/>
        <v>33.33</v>
      </c>
    </row>
    <row r="53" spans="1:25" ht="15.75" x14ac:dyDescent="0.25">
      <c r="A53" s="101" t="s">
        <v>61</v>
      </c>
      <c r="B53" s="102"/>
      <c r="C53" s="43">
        <f>AVERAGE(C50:C52)</f>
        <v>3.6666666666666665</v>
      </c>
      <c r="D53" s="43">
        <f>AVERAGE(D50:D52)</f>
        <v>3.6666666666666665</v>
      </c>
      <c r="E53" s="43">
        <f t="shared" ref="E53:L53" si="25">AVERAGE(E50:E52)</f>
        <v>3.3333333333333335</v>
      </c>
      <c r="F53" s="43">
        <f t="shared" si="25"/>
        <v>3</v>
      </c>
      <c r="G53" s="43">
        <f t="shared" si="25"/>
        <v>3.3333333333333335</v>
      </c>
      <c r="H53" s="43">
        <f t="shared" si="25"/>
        <v>2.6666666666666665</v>
      </c>
      <c r="I53" s="43">
        <f t="shared" si="25"/>
        <v>4</v>
      </c>
      <c r="J53" s="43">
        <f t="shared" si="25"/>
        <v>2.6666666666666665</v>
      </c>
      <c r="K53" s="43">
        <f t="shared" si="25"/>
        <v>5</v>
      </c>
      <c r="L53" s="43">
        <f t="shared" si="25"/>
        <v>3.3333333333333335</v>
      </c>
      <c r="M53" s="44"/>
      <c r="O53" s="51">
        <v>8</v>
      </c>
      <c r="P53" s="42">
        <v>3.33</v>
      </c>
      <c r="Q53" s="42">
        <v>2.67</v>
      </c>
      <c r="R53" s="42">
        <v>3.33</v>
      </c>
      <c r="S53" s="42">
        <v>2.67</v>
      </c>
      <c r="T53" s="42">
        <v>3</v>
      </c>
      <c r="U53" s="42">
        <v>2.67</v>
      </c>
      <c r="V53" s="42">
        <v>3</v>
      </c>
      <c r="W53" s="42">
        <v>3</v>
      </c>
      <c r="X53" s="42">
        <v>4.33</v>
      </c>
      <c r="Y53" s="77">
        <f t="shared" si="22"/>
        <v>28</v>
      </c>
    </row>
    <row r="54" spans="1:25" ht="15.75" x14ac:dyDescent="0.25">
      <c r="A54" s="95">
        <v>958</v>
      </c>
      <c r="B54" s="41" t="s">
        <v>58</v>
      </c>
      <c r="C54" s="42">
        <v>4</v>
      </c>
      <c r="D54" s="42">
        <v>4</v>
      </c>
      <c r="E54" s="42">
        <v>4</v>
      </c>
      <c r="F54" s="42">
        <v>4</v>
      </c>
      <c r="G54" s="42">
        <v>4</v>
      </c>
      <c r="H54" s="42">
        <v>3</v>
      </c>
      <c r="I54" s="42">
        <v>4</v>
      </c>
      <c r="J54" s="42">
        <v>4</v>
      </c>
      <c r="K54" s="42">
        <v>5</v>
      </c>
      <c r="L54" s="42">
        <v>3</v>
      </c>
      <c r="M54" s="42">
        <f t="shared" si="24"/>
        <v>39</v>
      </c>
      <c r="O54" s="51">
        <v>9</v>
      </c>
      <c r="P54" s="42">
        <v>4.67</v>
      </c>
      <c r="Q54" s="42">
        <v>5</v>
      </c>
      <c r="R54" s="42">
        <v>4.67</v>
      </c>
      <c r="S54" s="42">
        <v>4.67</v>
      </c>
      <c r="T54" s="42">
        <v>4.33</v>
      </c>
      <c r="U54" s="42">
        <v>3.33</v>
      </c>
      <c r="V54" s="42">
        <v>4</v>
      </c>
      <c r="W54" s="42">
        <v>3.33</v>
      </c>
      <c r="X54" s="42">
        <v>4.67</v>
      </c>
      <c r="Y54" s="77">
        <f t="shared" si="22"/>
        <v>38.669999999999995</v>
      </c>
    </row>
    <row r="55" spans="1:25" ht="15.75" x14ac:dyDescent="0.25">
      <c r="A55" s="100"/>
      <c r="B55" s="41" t="s">
        <v>59</v>
      </c>
      <c r="C55" s="42">
        <v>4</v>
      </c>
      <c r="D55" s="42">
        <v>4</v>
      </c>
      <c r="E55" s="42">
        <v>3</v>
      </c>
      <c r="F55" s="42">
        <v>3</v>
      </c>
      <c r="G55" s="42">
        <v>3</v>
      </c>
      <c r="H55" s="42">
        <v>3</v>
      </c>
      <c r="I55" s="42">
        <v>4</v>
      </c>
      <c r="J55" s="42">
        <v>4</v>
      </c>
      <c r="K55" s="42">
        <v>5</v>
      </c>
      <c r="L55" s="42">
        <v>3</v>
      </c>
      <c r="M55" s="42">
        <f t="shared" si="24"/>
        <v>36</v>
      </c>
      <c r="O55" s="51">
        <v>10</v>
      </c>
      <c r="P55" s="42">
        <v>2.67</v>
      </c>
      <c r="Q55" s="42">
        <v>3.33</v>
      </c>
      <c r="R55" s="42">
        <v>2.67</v>
      </c>
      <c r="S55" s="42">
        <v>2</v>
      </c>
      <c r="T55" s="42">
        <v>3.33</v>
      </c>
      <c r="U55" s="42">
        <v>3.33</v>
      </c>
      <c r="V55" s="42">
        <v>3.67</v>
      </c>
      <c r="W55" s="42">
        <v>4</v>
      </c>
      <c r="X55" s="42">
        <v>3.67</v>
      </c>
      <c r="Y55" s="77">
        <f t="shared" si="22"/>
        <v>28.67</v>
      </c>
    </row>
    <row r="56" spans="1:25" ht="15.75" x14ac:dyDescent="0.25">
      <c r="A56" s="96"/>
      <c r="B56" s="41" t="s">
        <v>60</v>
      </c>
      <c r="C56" s="42">
        <v>3</v>
      </c>
      <c r="D56" s="42">
        <v>4</v>
      </c>
      <c r="E56" s="42">
        <v>3</v>
      </c>
      <c r="F56" s="42">
        <v>3</v>
      </c>
      <c r="G56" s="42">
        <v>4</v>
      </c>
      <c r="H56" s="42">
        <v>3</v>
      </c>
      <c r="I56" s="42">
        <v>4</v>
      </c>
      <c r="J56" s="42">
        <v>2</v>
      </c>
      <c r="K56" s="42">
        <v>4</v>
      </c>
      <c r="L56" s="42">
        <v>2</v>
      </c>
      <c r="M56" s="42">
        <f t="shared" si="24"/>
        <v>32</v>
      </c>
      <c r="O56" s="78" t="s">
        <v>73</v>
      </c>
      <c r="P56" s="79">
        <f>AVERAGE(P46:P55)</f>
        <v>3.367</v>
      </c>
      <c r="Q56" s="79">
        <f t="shared" ref="Q56:W56" si="26">AVERAGE(Q46:Q55)</f>
        <v>3.4670000000000001</v>
      </c>
      <c r="R56" s="79">
        <f t="shared" si="26"/>
        <v>3.5670000000000002</v>
      </c>
      <c r="S56" s="79">
        <f t="shared" si="26"/>
        <v>3.1330000000000005</v>
      </c>
      <c r="T56" s="79">
        <f t="shared" si="26"/>
        <v>3.3669999999999995</v>
      </c>
      <c r="U56" s="79">
        <f t="shared" si="26"/>
        <v>3.1320000000000001</v>
      </c>
      <c r="V56" s="79">
        <f t="shared" si="26"/>
        <v>3.5659999999999998</v>
      </c>
      <c r="W56" s="79">
        <f t="shared" si="26"/>
        <v>3.8659999999999997</v>
      </c>
      <c r="X56" s="79">
        <f>AVERAGE(X46:X55)</f>
        <v>3.7330000000000005</v>
      </c>
      <c r="Y56" s="80"/>
    </row>
    <row r="57" spans="1:25" ht="15.75" x14ac:dyDescent="0.25">
      <c r="A57" s="101" t="s">
        <v>61</v>
      </c>
      <c r="B57" s="102"/>
      <c r="C57" s="43">
        <f>AVERAGE(C54:C56)</f>
        <v>3.6666666666666665</v>
      </c>
      <c r="D57" s="43">
        <f t="shared" ref="D57:L57" si="27">AVERAGE(D54:D56)</f>
        <v>4</v>
      </c>
      <c r="E57" s="43">
        <f t="shared" si="27"/>
        <v>3.3333333333333335</v>
      </c>
      <c r="F57" s="43">
        <f t="shared" si="27"/>
        <v>3.3333333333333335</v>
      </c>
      <c r="G57" s="43">
        <f t="shared" si="27"/>
        <v>3.6666666666666665</v>
      </c>
      <c r="H57" s="43">
        <f t="shared" si="27"/>
        <v>3</v>
      </c>
      <c r="I57" s="43">
        <f t="shared" si="27"/>
        <v>4</v>
      </c>
      <c r="J57" s="43">
        <f t="shared" si="27"/>
        <v>3.3333333333333335</v>
      </c>
      <c r="K57" s="43">
        <f t="shared" si="27"/>
        <v>4.666666666666667</v>
      </c>
      <c r="L57" s="43">
        <f t="shared" si="27"/>
        <v>2.6666666666666665</v>
      </c>
      <c r="M57" s="46"/>
      <c r="O57" s="78" t="s">
        <v>2</v>
      </c>
      <c r="P57" s="79">
        <f>SUM(P46:P55)</f>
        <v>33.67</v>
      </c>
      <c r="Q57" s="79">
        <f t="shared" ref="Q57:X57" si="28">SUM(Q46:Q55)</f>
        <v>34.67</v>
      </c>
      <c r="R57" s="79">
        <f t="shared" si="28"/>
        <v>35.67</v>
      </c>
      <c r="S57" s="79">
        <f t="shared" si="28"/>
        <v>31.330000000000005</v>
      </c>
      <c r="T57" s="79">
        <f t="shared" si="28"/>
        <v>33.669999999999995</v>
      </c>
      <c r="U57" s="79">
        <f t="shared" si="28"/>
        <v>31.32</v>
      </c>
      <c r="V57" s="79">
        <f t="shared" si="28"/>
        <v>35.659999999999997</v>
      </c>
      <c r="W57" s="79">
        <f t="shared" si="28"/>
        <v>38.659999999999997</v>
      </c>
      <c r="X57" s="79">
        <f t="shared" si="28"/>
        <v>37.330000000000005</v>
      </c>
      <c r="Y57" s="80"/>
    </row>
    <row r="58" spans="1:25" ht="15.75" x14ac:dyDescent="0.25">
      <c r="A58" s="95">
        <v>876</v>
      </c>
      <c r="B58" s="41" t="s">
        <v>58</v>
      </c>
      <c r="C58" s="42">
        <v>3</v>
      </c>
      <c r="D58" s="42">
        <v>3</v>
      </c>
      <c r="E58" s="42">
        <v>3</v>
      </c>
      <c r="F58" s="42">
        <v>3</v>
      </c>
      <c r="G58" s="42">
        <v>4</v>
      </c>
      <c r="H58" s="42">
        <v>3</v>
      </c>
      <c r="I58" s="42">
        <v>3</v>
      </c>
      <c r="J58" s="42">
        <v>3</v>
      </c>
      <c r="K58" s="42">
        <v>5</v>
      </c>
      <c r="L58" s="42">
        <v>2</v>
      </c>
      <c r="M58" s="42">
        <f t="shared" si="24"/>
        <v>32</v>
      </c>
    </row>
    <row r="59" spans="1:25" ht="15.75" x14ac:dyDescent="0.25">
      <c r="A59" s="100"/>
      <c r="B59" s="41" t="s">
        <v>59</v>
      </c>
      <c r="C59" s="42">
        <v>3</v>
      </c>
      <c r="D59" s="42">
        <v>3</v>
      </c>
      <c r="E59" s="42">
        <v>3</v>
      </c>
      <c r="F59" s="42">
        <v>3</v>
      </c>
      <c r="G59" s="42">
        <v>3</v>
      </c>
      <c r="H59" s="42">
        <v>4</v>
      </c>
      <c r="I59" s="42">
        <v>3</v>
      </c>
      <c r="J59" s="42">
        <v>2</v>
      </c>
      <c r="K59" s="42">
        <v>4</v>
      </c>
      <c r="L59" s="42">
        <v>2</v>
      </c>
      <c r="M59" s="42">
        <f t="shared" si="24"/>
        <v>30</v>
      </c>
      <c r="O59" s="90" t="s">
        <v>57</v>
      </c>
      <c r="P59" s="91" t="s">
        <v>74</v>
      </c>
      <c r="Q59" s="92"/>
      <c r="R59" s="92"/>
      <c r="S59" s="92"/>
      <c r="T59" s="92"/>
      <c r="U59" s="92"/>
      <c r="V59" s="92"/>
      <c r="W59" s="92"/>
      <c r="X59" s="93"/>
      <c r="Y59" s="90" t="s">
        <v>2</v>
      </c>
    </row>
    <row r="60" spans="1:25" ht="15.75" x14ac:dyDescent="0.25">
      <c r="A60" s="96"/>
      <c r="B60" s="41" t="s">
        <v>60</v>
      </c>
      <c r="C60" s="47">
        <v>3</v>
      </c>
      <c r="D60" s="42">
        <v>3</v>
      </c>
      <c r="E60" s="42">
        <v>4</v>
      </c>
      <c r="F60" s="42">
        <v>3</v>
      </c>
      <c r="G60" s="42">
        <v>3</v>
      </c>
      <c r="H60" s="42">
        <v>2</v>
      </c>
      <c r="I60" s="42">
        <v>4</v>
      </c>
      <c r="J60" s="42">
        <v>3</v>
      </c>
      <c r="K60" s="42">
        <v>5</v>
      </c>
      <c r="L60" s="42">
        <v>2</v>
      </c>
      <c r="M60" s="42">
        <f t="shared" si="24"/>
        <v>32</v>
      </c>
      <c r="O60" s="90"/>
      <c r="P60" s="49" t="s">
        <v>4</v>
      </c>
      <c r="Q60" s="49" t="s">
        <v>5</v>
      </c>
      <c r="R60" s="49" t="s">
        <v>6</v>
      </c>
      <c r="S60" s="50" t="s">
        <v>7</v>
      </c>
      <c r="T60" s="49" t="s">
        <v>8</v>
      </c>
      <c r="U60" s="49" t="s">
        <v>9</v>
      </c>
      <c r="V60" s="49" t="s">
        <v>10</v>
      </c>
      <c r="W60" s="49" t="s">
        <v>11</v>
      </c>
      <c r="X60" s="49" t="s">
        <v>12</v>
      </c>
      <c r="Y60" s="90"/>
    </row>
    <row r="61" spans="1:25" ht="15.75" x14ac:dyDescent="0.25">
      <c r="A61" s="101" t="s">
        <v>61</v>
      </c>
      <c r="B61" s="102"/>
      <c r="C61" s="43">
        <f>AVERAGE(C58:C60)</f>
        <v>3</v>
      </c>
      <c r="D61" s="43">
        <f t="shared" ref="D61:K61" si="29">AVERAGE(D58:D60)</f>
        <v>3</v>
      </c>
      <c r="E61" s="43">
        <f t="shared" si="29"/>
        <v>3.3333333333333335</v>
      </c>
      <c r="F61" s="43">
        <f t="shared" si="29"/>
        <v>3</v>
      </c>
      <c r="G61" s="43">
        <f t="shared" si="29"/>
        <v>3.3333333333333335</v>
      </c>
      <c r="H61" s="43">
        <f t="shared" si="29"/>
        <v>3</v>
      </c>
      <c r="I61" s="43">
        <f t="shared" si="29"/>
        <v>3.3333333333333335</v>
      </c>
      <c r="J61" s="43">
        <f t="shared" si="29"/>
        <v>2.6666666666666665</v>
      </c>
      <c r="K61" s="43">
        <f t="shared" si="29"/>
        <v>4.666666666666667</v>
      </c>
      <c r="L61" s="43">
        <f>AVERAGE(L58:L60)</f>
        <v>2</v>
      </c>
      <c r="M61" s="46"/>
      <c r="O61" s="51">
        <v>1</v>
      </c>
      <c r="P61" s="42">
        <v>1.5</v>
      </c>
      <c r="Q61" s="42">
        <v>7</v>
      </c>
      <c r="R61" s="42">
        <v>7</v>
      </c>
      <c r="S61" s="42">
        <v>3.5</v>
      </c>
      <c r="T61" s="42">
        <v>1.5</v>
      </c>
      <c r="U61" s="42">
        <v>3.5</v>
      </c>
      <c r="V61" s="42">
        <v>9</v>
      </c>
      <c r="W61" s="42">
        <v>5</v>
      </c>
      <c r="X61" s="42">
        <v>7</v>
      </c>
      <c r="Y61" s="77">
        <f>SUM(P61:X61)</f>
        <v>45</v>
      </c>
    </row>
    <row r="62" spans="1:25" ht="15.75" x14ac:dyDescent="0.25">
      <c r="A62" s="95">
        <v>863</v>
      </c>
      <c r="B62" s="41" t="s">
        <v>58</v>
      </c>
      <c r="C62" s="42">
        <v>3</v>
      </c>
      <c r="D62" s="42">
        <v>3</v>
      </c>
      <c r="E62" s="42">
        <v>4</v>
      </c>
      <c r="F62" s="42">
        <v>4</v>
      </c>
      <c r="G62" s="42">
        <v>4</v>
      </c>
      <c r="H62" s="42">
        <v>4</v>
      </c>
      <c r="I62" s="42">
        <v>4</v>
      </c>
      <c r="J62" s="42">
        <v>3</v>
      </c>
      <c r="K62" s="42">
        <v>4</v>
      </c>
      <c r="L62" s="42">
        <v>3</v>
      </c>
      <c r="M62" s="42">
        <f t="shared" si="24"/>
        <v>36</v>
      </c>
      <c r="O62" s="51">
        <v>2</v>
      </c>
      <c r="P62" s="42">
        <v>1.5</v>
      </c>
      <c r="Q62" s="42">
        <v>6.5</v>
      </c>
      <c r="R62" s="42">
        <v>8.5</v>
      </c>
      <c r="S62" s="42">
        <v>3.5</v>
      </c>
      <c r="T62" s="42">
        <v>1.5</v>
      </c>
      <c r="U62" s="42">
        <v>3.5</v>
      </c>
      <c r="V62" s="42">
        <v>8.5</v>
      </c>
      <c r="W62" s="42">
        <v>6.5</v>
      </c>
      <c r="X62" s="42">
        <v>5</v>
      </c>
      <c r="Y62" s="77">
        <f t="shared" ref="Y62:Y70" si="30">SUM(P62:X62)</f>
        <v>45</v>
      </c>
    </row>
    <row r="63" spans="1:25" ht="15.75" x14ac:dyDescent="0.25">
      <c r="A63" s="100"/>
      <c r="B63" s="41" t="s">
        <v>59</v>
      </c>
      <c r="C63" s="42">
        <v>3</v>
      </c>
      <c r="D63" s="42">
        <v>3</v>
      </c>
      <c r="E63" s="42">
        <v>4</v>
      </c>
      <c r="F63" s="42">
        <v>3</v>
      </c>
      <c r="G63" s="42">
        <v>3</v>
      </c>
      <c r="H63" s="42">
        <v>3</v>
      </c>
      <c r="I63" s="42">
        <v>3</v>
      </c>
      <c r="J63" s="42">
        <v>3</v>
      </c>
      <c r="K63" s="42">
        <v>5</v>
      </c>
      <c r="L63" s="42">
        <v>4</v>
      </c>
      <c r="M63" s="42">
        <f t="shared" si="24"/>
        <v>34</v>
      </c>
      <c r="O63" s="51">
        <v>3</v>
      </c>
      <c r="P63" s="42">
        <v>8</v>
      </c>
      <c r="Q63" s="42">
        <v>3.5</v>
      </c>
      <c r="R63" s="42">
        <v>3.5</v>
      </c>
      <c r="S63" s="42">
        <v>3.5</v>
      </c>
      <c r="T63" s="42">
        <v>7</v>
      </c>
      <c r="U63" s="42">
        <v>3.5</v>
      </c>
      <c r="V63" s="42">
        <v>3.5</v>
      </c>
      <c r="W63" s="42">
        <v>9</v>
      </c>
      <c r="X63" s="42">
        <v>3.5</v>
      </c>
      <c r="Y63" s="77">
        <f t="shared" si="30"/>
        <v>45</v>
      </c>
    </row>
    <row r="64" spans="1:25" ht="15.75" x14ac:dyDescent="0.25">
      <c r="A64" s="96"/>
      <c r="B64" s="41" t="s">
        <v>60</v>
      </c>
      <c r="C64" s="42">
        <v>2</v>
      </c>
      <c r="D64" s="42">
        <v>2</v>
      </c>
      <c r="E64" s="42">
        <v>3</v>
      </c>
      <c r="F64" s="42">
        <v>4</v>
      </c>
      <c r="G64" s="42">
        <v>3</v>
      </c>
      <c r="H64" s="42">
        <v>3</v>
      </c>
      <c r="I64" s="42">
        <v>4</v>
      </c>
      <c r="J64" s="42">
        <v>3</v>
      </c>
      <c r="K64" s="42">
        <v>4</v>
      </c>
      <c r="L64" s="42">
        <v>3</v>
      </c>
      <c r="M64" s="42">
        <f t="shared" si="24"/>
        <v>31</v>
      </c>
      <c r="O64" s="51">
        <v>4</v>
      </c>
      <c r="P64" s="42">
        <v>2</v>
      </c>
      <c r="Q64" s="42">
        <v>2</v>
      </c>
      <c r="R64" s="42">
        <v>4.5</v>
      </c>
      <c r="S64" s="42">
        <v>2</v>
      </c>
      <c r="T64" s="42">
        <v>6</v>
      </c>
      <c r="U64" s="42">
        <v>4.5</v>
      </c>
      <c r="V64" s="42">
        <v>7</v>
      </c>
      <c r="W64" s="42">
        <v>8.5</v>
      </c>
      <c r="X64" s="42">
        <v>8.5</v>
      </c>
      <c r="Y64" s="77">
        <f t="shared" si="30"/>
        <v>45</v>
      </c>
    </row>
    <row r="65" spans="1:25" ht="15.75" x14ac:dyDescent="0.25">
      <c r="A65" s="101" t="s">
        <v>61</v>
      </c>
      <c r="B65" s="102"/>
      <c r="C65" s="43">
        <f>AVERAGE(C62:C64)</f>
        <v>2.6666666666666665</v>
      </c>
      <c r="D65" s="43">
        <f t="shared" ref="D65:L65" si="31">AVERAGE(D62:D64)</f>
        <v>2.6666666666666665</v>
      </c>
      <c r="E65" s="43">
        <f t="shared" si="31"/>
        <v>3.6666666666666665</v>
      </c>
      <c r="F65" s="43">
        <f t="shared" si="31"/>
        <v>3.6666666666666665</v>
      </c>
      <c r="G65" s="43">
        <f>AVERAGE(G62:G64)</f>
        <v>3.3333333333333335</v>
      </c>
      <c r="H65" s="43">
        <f>AVERAGE(H62:H64)</f>
        <v>3.3333333333333335</v>
      </c>
      <c r="I65" s="43">
        <f t="shared" si="31"/>
        <v>3.6666666666666665</v>
      </c>
      <c r="J65" s="43">
        <f t="shared" si="31"/>
        <v>3</v>
      </c>
      <c r="K65" s="43">
        <f t="shared" si="31"/>
        <v>4.333333333333333</v>
      </c>
      <c r="L65" s="43">
        <f t="shared" si="31"/>
        <v>3.3333333333333335</v>
      </c>
      <c r="M65" s="46"/>
      <c r="O65" s="51">
        <v>5</v>
      </c>
      <c r="P65" s="42">
        <v>6</v>
      </c>
      <c r="Q65" s="42">
        <v>6</v>
      </c>
      <c r="R65" s="42">
        <v>9</v>
      </c>
      <c r="S65" s="42">
        <v>6</v>
      </c>
      <c r="T65" s="42">
        <v>6</v>
      </c>
      <c r="U65" s="42">
        <v>2</v>
      </c>
      <c r="V65" s="42">
        <v>2</v>
      </c>
      <c r="W65" s="42">
        <v>6</v>
      </c>
      <c r="X65" s="42">
        <v>2</v>
      </c>
      <c r="Y65" s="77">
        <f t="shared" si="30"/>
        <v>45</v>
      </c>
    </row>
    <row r="66" spans="1:25" ht="15.75" x14ac:dyDescent="0.25">
      <c r="A66" s="95">
        <v>839</v>
      </c>
      <c r="B66" s="41" t="s">
        <v>58</v>
      </c>
      <c r="C66" s="42">
        <v>3</v>
      </c>
      <c r="D66" s="42">
        <v>3</v>
      </c>
      <c r="E66" s="42">
        <v>4</v>
      </c>
      <c r="F66" s="42">
        <v>4</v>
      </c>
      <c r="G66" s="42">
        <v>2</v>
      </c>
      <c r="H66" s="42">
        <v>3</v>
      </c>
      <c r="I66" s="42">
        <v>2</v>
      </c>
      <c r="J66" s="42">
        <v>4</v>
      </c>
      <c r="K66" s="42">
        <v>4</v>
      </c>
      <c r="L66" s="42">
        <v>2</v>
      </c>
      <c r="M66" s="42">
        <f t="shared" si="24"/>
        <v>31</v>
      </c>
      <c r="O66" s="51">
        <v>6</v>
      </c>
      <c r="P66" s="42">
        <v>6.5</v>
      </c>
      <c r="Q66" s="42">
        <v>1</v>
      </c>
      <c r="R66" s="42">
        <v>3</v>
      </c>
      <c r="S66" s="42">
        <v>3</v>
      </c>
      <c r="T66" s="42">
        <v>6.5</v>
      </c>
      <c r="U66" s="42">
        <v>6.5</v>
      </c>
      <c r="V66" s="42">
        <v>6.5</v>
      </c>
      <c r="W66" s="42">
        <v>9</v>
      </c>
      <c r="X66" s="42">
        <v>3</v>
      </c>
      <c r="Y66" s="77">
        <f t="shared" si="30"/>
        <v>45</v>
      </c>
    </row>
    <row r="67" spans="1:25" ht="15.75" x14ac:dyDescent="0.25">
      <c r="A67" s="100"/>
      <c r="B67" s="41" t="s">
        <v>59</v>
      </c>
      <c r="C67" s="42">
        <v>3</v>
      </c>
      <c r="D67" s="42">
        <v>3</v>
      </c>
      <c r="E67" s="42">
        <v>3</v>
      </c>
      <c r="F67" s="42">
        <v>3</v>
      </c>
      <c r="G67" s="42">
        <v>3</v>
      </c>
      <c r="H67" s="42">
        <v>4</v>
      </c>
      <c r="I67" s="42">
        <v>3</v>
      </c>
      <c r="J67" s="42">
        <v>2</v>
      </c>
      <c r="K67" s="42">
        <v>3</v>
      </c>
      <c r="L67" s="42">
        <v>3</v>
      </c>
      <c r="M67" s="42">
        <f t="shared" si="24"/>
        <v>30</v>
      </c>
      <c r="O67" s="51">
        <v>7</v>
      </c>
      <c r="P67" s="42">
        <v>7</v>
      </c>
      <c r="Q67" s="42">
        <v>7</v>
      </c>
      <c r="R67" s="42">
        <v>7</v>
      </c>
      <c r="S67" s="42">
        <v>2.5</v>
      </c>
      <c r="T67" s="42">
        <v>4</v>
      </c>
      <c r="U67" s="42">
        <v>1</v>
      </c>
      <c r="V67" s="42">
        <v>2.5</v>
      </c>
      <c r="W67" s="42">
        <v>7</v>
      </c>
      <c r="X67" s="42">
        <v>7</v>
      </c>
      <c r="Y67" s="77">
        <f t="shared" si="30"/>
        <v>45</v>
      </c>
    </row>
    <row r="68" spans="1:25" ht="15.75" x14ac:dyDescent="0.25">
      <c r="A68" s="96"/>
      <c r="B68" s="41" t="s">
        <v>60</v>
      </c>
      <c r="C68" s="42">
        <v>3</v>
      </c>
      <c r="D68" s="42">
        <v>3</v>
      </c>
      <c r="E68" s="42">
        <v>3</v>
      </c>
      <c r="F68" s="42">
        <v>3</v>
      </c>
      <c r="G68" s="42">
        <v>4</v>
      </c>
      <c r="H68" s="42">
        <v>3</v>
      </c>
      <c r="I68" s="42">
        <v>4</v>
      </c>
      <c r="J68" s="42">
        <v>2</v>
      </c>
      <c r="K68" s="42">
        <v>3</v>
      </c>
      <c r="L68" s="42">
        <v>4</v>
      </c>
      <c r="M68" s="42">
        <f t="shared" si="24"/>
        <v>32</v>
      </c>
      <c r="O68" s="51">
        <v>8</v>
      </c>
      <c r="P68" s="42">
        <v>7.5</v>
      </c>
      <c r="Q68" s="42">
        <v>2</v>
      </c>
      <c r="R68" s="42">
        <v>7.5</v>
      </c>
      <c r="S68" s="42">
        <v>2</v>
      </c>
      <c r="T68" s="42">
        <v>5</v>
      </c>
      <c r="U68" s="42">
        <v>2</v>
      </c>
      <c r="V68" s="42">
        <v>5</v>
      </c>
      <c r="W68" s="42">
        <v>5</v>
      </c>
      <c r="X68" s="42">
        <v>9</v>
      </c>
      <c r="Y68" s="77">
        <f t="shared" si="30"/>
        <v>45</v>
      </c>
    </row>
    <row r="69" spans="1:25" ht="15.75" x14ac:dyDescent="0.25">
      <c r="A69" s="101" t="s">
        <v>61</v>
      </c>
      <c r="B69" s="102"/>
      <c r="C69" s="43">
        <f>AVERAGE(C66:C68)</f>
        <v>3</v>
      </c>
      <c r="D69" s="43">
        <f t="shared" ref="D69:L69" si="32">AVERAGE(D66:D68)</f>
        <v>3</v>
      </c>
      <c r="E69" s="43">
        <f t="shared" si="32"/>
        <v>3.3333333333333335</v>
      </c>
      <c r="F69" s="43">
        <f t="shared" si="32"/>
        <v>3.3333333333333335</v>
      </c>
      <c r="G69" s="43">
        <f t="shared" si="32"/>
        <v>3</v>
      </c>
      <c r="H69" s="43">
        <f t="shared" si="32"/>
        <v>3.3333333333333335</v>
      </c>
      <c r="I69" s="43">
        <f t="shared" si="32"/>
        <v>3</v>
      </c>
      <c r="J69" s="43">
        <f t="shared" si="32"/>
        <v>2.6666666666666665</v>
      </c>
      <c r="K69" s="43">
        <f t="shared" si="32"/>
        <v>3.3333333333333335</v>
      </c>
      <c r="L69" s="43">
        <f t="shared" si="32"/>
        <v>3</v>
      </c>
      <c r="M69" s="46"/>
      <c r="O69" s="51">
        <v>9</v>
      </c>
      <c r="P69" s="42">
        <v>6.5</v>
      </c>
      <c r="Q69" s="42">
        <v>9</v>
      </c>
      <c r="R69" s="42">
        <v>6.5</v>
      </c>
      <c r="S69" s="42">
        <v>6.5</v>
      </c>
      <c r="T69" s="42">
        <v>4</v>
      </c>
      <c r="U69" s="42">
        <v>1.5</v>
      </c>
      <c r="V69" s="42">
        <v>3</v>
      </c>
      <c r="W69" s="42">
        <v>1.5</v>
      </c>
      <c r="X69" s="42">
        <v>6.5</v>
      </c>
      <c r="Y69" s="77">
        <f t="shared" si="30"/>
        <v>45</v>
      </c>
    </row>
    <row r="70" spans="1:25" ht="15.75" x14ac:dyDescent="0.25">
      <c r="A70" s="95">
        <v>731</v>
      </c>
      <c r="B70" s="41" t="s">
        <v>58</v>
      </c>
      <c r="C70" s="42">
        <v>4</v>
      </c>
      <c r="D70" s="42">
        <v>4</v>
      </c>
      <c r="E70" s="42">
        <v>4</v>
      </c>
      <c r="F70" s="42">
        <v>3</v>
      </c>
      <c r="G70" s="42">
        <v>3</v>
      </c>
      <c r="H70" s="42">
        <v>3</v>
      </c>
      <c r="I70" s="42">
        <v>3</v>
      </c>
      <c r="J70" s="42">
        <v>2</v>
      </c>
      <c r="K70" s="42">
        <v>4</v>
      </c>
      <c r="L70" s="42">
        <v>4</v>
      </c>
      <c r="M70" s="42">
        <f t="shared" si="24"/>
        <v>34</v>
      </c>
      <c r="O70" s="51">
        <v>10</v>
      </c>
      <c r="P70" s="42">
        <v>2.5</v>
      </c>
      <c r="Q70" s="42">
        <v>5</v>
      </c>
      <c r="R70" s="42">
        <v>2.5</v>
      </c>
      <c r="S70" s="42">
        <v>1</v>
      </c>
      <c r="T70" s="42">
        <v>5</v>
      </c>
      <c r="U70" s="42">
        <v>5</v>
      </c>
      <c r="V70" s="42">
        <v>7.5</v>
      </c>
      <c r="W70" s="42">
        <v>9</v>
      </c>
      <c r="X70" s="42">
        <v>7.5</v>
      </c>
      <c r="Y70" s="77">
        <f t="shared" si="30"/>
        <v>45</v>
      </c>
    </row>
    <row r="71" spans="1:25" ht="15.75" x14ac:dyDescent="0.25">
      <c r="A71" s="100"/>
      <c r="B71" s="41" t="s">
        <v>59</v>
      </c>
      <c r="C71" s="42">
        <v>4</v>
      </c>
      <c r="D71" s="42">
        <v>4</v>
      </c>
      <c r="E71" s="42">
        <v>3</v>
      </c>
      <c r="F71" s="42">
        <v>4</v>
      </c>
      <c r="G71" s="42">
        <v>3</v>
      </c>
      <c r="H71" s="42">
        <v>3</v>
      </c>
      <c r="I71" s="42">
        <v>3</v>
      </c>
      <c r="J71" s="42">
        <v>4</v>
      </c>
      <c r="K71" s="42">
        <v>4</v>
      </c>
      <c r="L71" s="42">
        <v>4</v>
      </c>
      <c r="M71" s="42">
        <f t="shared" si="24"/>
        <v>36</v>
      </c>
      <c r="O71" s="78" t="s">
        <v>73</v>
      </c>
      <c r="P71" s="79">
        <f>AVERAGE(P61:P70)</f>
        <v>4.9000000000000004</v>
      </c>
      <c r="Q71" s="79">
        <f t="shared" ref="Q71:W71" si="33">AVERAGE(Q61:Q70)</f>
        <v>4.9000000000000004</v>
      </c>
      <c r="R71" s="79">
        <f t="shared" si="33"/>
        <v>5.9</v>
      </c>
      <c r="S71" s="79">
        <f t="shared" si="33"/>
        <v>3.35</v>
      </c>
      <c r="T71" s="79">
        <f t="shared" si="33"/>
        <v>4.6500000000000004</v>
      </c>
      <c r="U71" s="79">
        <f t="shared" si="33"/>
        <v>3.3</v>
      </c>
      <c r="V71" s="79">
        <f t="shared" si="33"/>
        <v>5.45</v>
      </c>
      <c r="W71" s="79">
        <f t="shared" si="33"/>
        <v>6.65</v>
      </c>
      <c r="X71" s="79">
        <f>AVERAGE(X61:X70)</f>
        <v>5.9</v>
      </c>
      <c r="Y71" s="80"/>
    </row>
    <row r="72" spans="1:25" ht="15.75" x14ac:dyDescent="0.25">
      <c r="A72" s="96"/>
      <c r="B72" s="41" t="s">
        <v>60</v>
      </c>
      <c r="C72" s="42">
        <v>4</v>
      </c>
      <c r="D72" s="42">
        <v>4</v>
      </c>
      <c r="E72" s="42">
        <v>3</v>
      </c>
      <c r="F72" s="42">
        <v>5</v>
      </c>
      <c r="G72" s="42">
        <v>3</v>
      </c>
      <c r="H72" s="42">
        <v>4</v>
      </c>
      <c r="I72" s="42">
        <v>4</v>
      </c>
      <c r="J72" s="42">
        <v>3</v>
      </c>
      <c r="K72" s="42">
        <v>4</v>
      </c>
      <c r="L72" s="42">
        <v>3</v>
      </c>
      <c r="M72" s="42">
        <f t="shared" si="24"/>
        <v>37</v>
      </c>
      <c r="O72" s="78" t="s">
        <v>2</v>
      </c>
      <c r="P72" s="79">
        <f>SUM(P61:P70)</f>
        <v>49</v>
      </c>
      <c r="Q72" s="79">
        <f t="shared" ref="Q72:X72" si="34">SUM(Q61:Q70)</f>
        <v>49</v>
      </c>
      <c r="R72" s="79">
        <f t="shared" si="34"/>
        <v>59</v>
      </c>
      <c r="S72" s="79">
        <f t="shared" si="34"/>
        <v>33.5</v>
      </c>
      <c r="T72" s="79">
        <f t="shared" si="34"/>
        <v>46.5</v>
      </c>
      <c r="U72" s="79">
        <f t="shared" si="34"/>
        <v>33</v>
      </c>
      <c r="V72" s="79">
        <f t="shared" si="34"/>
        <v>54.5</v>
      </c>
      <c r="W72" s="79">
        <f t="shared" si="34"/>
        <v>66.5</v>
      </c>
      <c r="X72" s="79">
        <f t="shared" si="34"/>
        <v>59</v>
      </c>
      <c r="Y72" s="80"/>
    </row>
    <row r="73" spans="1:25" ht="15.75" x14ac:dyDescent="0.25">
      <c r="A73" s="101" t="s">
        <v>61</v>
      </c>
      <c r="B73" s="102"/>
      <c r="C73" s="43">
        <f>AVERAGE(C70:C72)</f>
        <v>4</v>
      </c>
      <c r="D73" s="43">
        <f t="shared" ref="D73:L73" si="35">AVERAGE(D70:D72)</f>
        <v>4</v>
      </c>
      <c r="E73" s="43">
        <f t="shared" si="35"/>
        <v>3.3333333333333335</v>
      </c>
      <c r="F73" s="43">
        <f t="shared" si="35"/>
        <v>4</v>
      </c>
      <c r="G73" s="43">
        <f t="shared" si="35"/>
        <v>3</v>
      </c>
      <c r="H73" s="43">
        <f t="shared" si="35"/>
        <v>3.3333333333333335</v>
      </c>
      <c r="I73" s="43">
        <f t="shared" si="35"/>
        <v>3.3333333333333335</v>
      </c>
      <c r="J73" s="43">
        <f t="shared" si="35"/>
        <v>3</v>
      </c>
      <c r="K73" s="43">
        <f t="shared" si="35"/>
        <v>4</v>
      </c>
      <c r="L73" s="43">
        <f t="shared" si="35"/>
        <v>3.6666666666666665</v>
      </c>
      <c r="M73" s="46"/>
    </row>
    <row r="74" spans="1:25" ht="15.75" x14ac:dyDescent="0.25">
      <c r="A74" s="95">
        <v>792</v>
      </c>
      <c r="B74" s="41" t="s">
        <v>58</v>
      </c>
      <c r="C74" s="42">
        <v>3</v>
      </c>
      <c r="D74" s="42">
        <v>3</v>
      </c>
      <c r="E74" s="42">
        <v>3</v>
      </c>
      <c r="F74" s="42">
        <v>4</v>
      </c>
      <c r="G74" s="42">
        <v>3</v>
      </c>
      <c r="H74" s="42">
        <v>4</v>
      </c>
      <c r="I74" s="42">
        <v>4</v>
      </c>
      <c r="J74" s="42">
        <v>3</v>
      </c>
      <c r="K74" s="42">
        <v>4</v>
      </c>
      <c r="L74" s="42">
        <v>4</v>
      </c>
      <c r="M74" s="42">
        <f t="shared" si="24"/>
        <v>35</v>
      </c>
      <c r="O74" s="53" t="s">
        <v>63</v>
      </c>
      <c r="P74" s="54">
        <f>(12/900*SUMSQ(P72:X72)-(3*10*10))</f>
        <v>13.733333333333348</v>
      </c>
    </row>
    <row r="75" spans="1:25" ht="15.75" x14ac:dyDescent="0.25">
      <c r="A75" s="100"/>
      <c r="B75" s="41" t="s">
        <v>59</v>
      </c>
      <c r="C75" s="42">
        <v>4</v>
      </c>
      <c r="D75" s="42">
        <v>4</v>
      </c>
      <c r="E75" s="42">
        <v>3</v>
      </c>
      <c r="F75" s="42">
        <v>4</v>
      </c>
      <c r="G75" s="42">
        <v>4</v>
      </c>
      <c r="H75" s="42">
        <v>5</v>
      </c>
      <c r="I75" s="42">
        <v>4</v>
      </c>
      <c r="J75" s="42">
        <v>2</v>
      </c>
      <c r="K75" s="42">
        <v>3</v>
      </c>
      <c r="L75" s="42">
        <v>4</v>
      </c>
      <c r="M75" s="42">
        <f t="shared" si="24"/>
        <v>37</v>
      </c>
      <c r="O75" s="53" t="s">
        <v>64</v>
      </c>
      <c r="P75" s="54">
        <f>CHIINV(0.05,8)</f>
        <v>15.507313055865453</v>
      </c>
    </row>
    <row r="76" spans="1:25" ht="15.75" x14ac:dyDescent="0.25">
      <c r="A76" s="96"/>
      <c r="B76" s="41" t="s">
        <v>60</v>
      </c>
      <c r="C76" s="42">
        <v>3</v>
      </c>
      <c r="D76" s="42">
        <v>4</v>
      </c>
      <c r="E76" s="42">
        <v>4</v>
      </c>
      <c r="F76" s="42">
        <v>5</v>
      </c>
      <c r="G76" s="42">
        <v>3</v>
      </c>
      <c r="H76" s="42">
        <v>5</v>
      </c>
      <c r="I76" s="42">
        <v>4</v>
      </c>
      <c r="J76" s="42">
        <v>4</v>
      </c>
      <c r="K76" s="42">
        <v>3</v>
      </c>
      <c r="L76" s="42">
        <v>4</v>
      </c>
      <c r="M76" s="42">
        <f t="shared" si="24"/>
        <v>39</v>
      </c>
    </row>
    <row r="77" spans="1:25" ht="15.75" x14ac:dyDescent="0.25">
      <c r="A77" s="101" t="s">
        <v>61</v>
      </c>
      <c r="B77" s="102"/>
      <c r="C77" s="43">
        <f t="shared" ref="C77:L77" si="36">AVERAGE(C74:C76)</f>
        <v>3.3333333333333335</v>
      </c>
      <c r="D77" s="43">
        <f t="shared" si="36"/>
        <v>3.6666666666666665</v>
      </c>
      <c r="E77" s="43">
        <v>5</v>
      </c>
      <c r="F77" s="43">
        <f t="shared" si="36"/>
        <v>4.333333333333333</v>
      </c>
      <c r="G77" s="43">
        <f t="shared" si="36"/>
        <v>3.3333333333333335</v>
      </c>
      <c r="H77" s="43">
        <f t="shared" si="36"/>
        <v>4.666666666666667</v>
      </c>
      <c r="I77" s="43">
        <f t="shared" si="36"/>
        <v>4</v>
      </c>
      <c r="J77" s="43">
        <f t="shared" si="36"/>
        <v>3</v>
      </c>
      <c r="K77" s="43">
        <f t="shared" si="36"/>
        <v>3.3333333333333335</v>
      </c>
      <c r="L77" s="43">
        <f t="shared" si="36"/>
        <v>4</v>
      </c>
      <c r="M77" s="46"/>
    </row>
    <row r="78" spans="1:25" ht="15.75" x14ac:dyDescent="0.25">
      <c r="A78" s="95">
        <v>752</v>
      </c>
      <c r="B78" s="41" t="s">
        <v>58</v>
      </c>
      <c r="C78" s="42">
        <v>3</v>
      </c>
      <c r="D78" s="42">
        <v>4</v>
      </c>
      <c r="E78" s="42">
        <v>4</v>
      </c>
      <c r="F78" s="42">
        <v>5</v>
      </c>
      <c r="G78" s="42">
        <v>3</v>
      </c>
      <c r="H78" s="42">
        <v>4</v>
      </c>
      <c r="I78" s="42">
        <v>4</v>
      </c>
      <c r="J78" s="42">
        <v>5</v>
      </c>
      <c r="K78" s="42">
        <v>5</v>
      </c>
      <c r="L78" s="42">
        <v>4</v>
      </c>
      <c r="M78" s="42">
        <f t="shared" si="24"/>
        <v>41</v>
      </c>
    </row>
    <row r="79" spans="1:25" ht="15.75" x14ac:dyDescent="0.25">
      <c r="A79" s="100"/>
      <c r="B79" s="41" t="s">
        <v>59</v>
      </c>
      <c r="C79" s="42">
        <v>3</v>
      </c>
      <c r="D79" s="42">
        <v>4</v>
      </c>
      <c r="E79" s="42">
        <v>4</v>
      </c>
      <c r="F79" s="42">
        <v>4</v>
      </c>
      <c r="G79" s="42">
        <v>3</v>
      </c>
      <c r="H79" s="42">
        <v>3</v>
      </c>
      <c r="I79" s="42">
        <v>4</v>
      </c>
      <c r="J79" s="42">
        <v>4</v>
      </c>
      <c r="K79" s="42">
        <v>5</v>
      </c>
      <c r="L79" s="42">
        <v>3</v>
      </c>
      <c r="M79" s="42">
        <f t="shared" si="24"/>
        <v>37</v>
      </c>
    </row>
    <row r="80" spans="1:25" ht="15.75" x14ac:dyDescent="0.25">
      <c r="A80" s="96"/>
      <c r="B80" s="41" t="s">
        <v>60</v>
      </c>
      <c r="C80" s="42">
        <v>2</v>
      </c>
      <c r="D80" s="42">
        <v>2</v>
      </c>
      <c r="E80" s="42">
        <v>2</v>
      </c>
      <c r="F80" s="42">
        <v>4</v>
      </c>
      <c r="G80" s="42">
        <v>3</v>
      </c>
      <c r="H80" s="42">
        <v>2</v>
      </c>
      <c r="I80" s="42">
        <v>4</v>
      </c>
      <c r="J80" s="42">
        <v>4</v>
      </c>
      <c r="K80" s="42">
        <v>4</v>
      </c>
      <c r="L80" s="42">
        <v>4</v>
      </c>
      <c r="M80" s="42">
        <f t="shared" si="24"/>
        <v>31</v>
      </c>
    </row>
    <row r="81" spans="1:25" ht="15.75" x14ac:dyDescent="0.25">
      <c r="A81" s="101" t="s">
        <v>61</v>
      </c>
      <c r="B81" s="102"/>
      <c r="C81" s="43">
        <f t="shared" ref="C81:L81" si="37">AVERAGE(C78:C80)</f>
        <v>2.6666666666666665</v>
      </c>
      <c r="D81" s="43">
        <f t="shared" si="37"/>
        <v>3.3333333333333335</v>
      </c>
      <c r="E81" s="43">
        <f t="shared" si="37"/>
        <v>3.3333333333333335</v>
      </c>
      <c r="F81" s="43">
        <f t="shared" si="37"/>
        <v>4.333333333333333</v>
      </c>
      <c r="G81" s="43">
        <f t="shared" si="37"/>
        <v>3</v>
      </c>
      <c r="H81" s="43">
        <f t="shared" si="37"/>
        <v>3</v>
      </c>
      <c r="I81" s="43">
        <f t="shared" si="37"/>
        <v>4</v>
      </c>
      <c r="J81" s="43">
        <f t="shared" si="37"/>
        <v>4.333333333333333</v>
      </c>
      <c r="K81" s="43">
        <f t="shared" si="37"/>
        <v>4.666666666666667</v>
      </c>
      <c r="L81" s="43">
        <f t="shared" si="37"/>
        <v>3.6666666666666665</v>
      </c>
      <c r="M81" s="44"/>
    </row>
    <row r="84" spans="1:25" ht="15.75" x14ac:dyDescent="0.25">
      <c r="A84" s="94" t="s">
        <v>70</v>
      </c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</row>
    <row r="85" spans="1:25" ht="15.75" x14ac:dyDescent="0.25">
      <c r="A85" s="95" t="s">
        <v>56</v>
      </c>
      <c r="B85" s="95" t="s">
        <v>1</v>
      </c>
      <c r="C85" s="97" t="s">
        <v>57</v>
      </c>
      <c r="D85" s="98"/>
      <c r="E85" s="98"/>
      <c r="F85" s="98"/>
      <c r="G85" s="98"/>
      <c r="H85" s="98"/>
      <c r="I85" s="98"/>
      <c r="J85" s="98"/>
      <c r="K85" s="98"/>
      <c r="L85" s="99"/>
      <c r="M85" s="95" t="s">
        <v>2</v>
      </c>
      <c r="O85" s="90" t="s">
        <v>57</v>
      </c>
      <c r="P85" s="91" t="s">
        <v>0</v>
      </c>
      <c r="Q85" s="92"/>
      <c r="R85" s="92"/>
      <c r="S85" s="92"/>
      <c r="T85" s="92"/>
      <c r="U85" s="92"/>
      <c r="V85" s="92"/>
      <c r="W85" s="92"/>
      <c r="X85" s="93"/>
      <c r="Y85" s="90" t="s">
        <v>2</v>
      </c>
    </row>
    <row r="86" spans="1:25" ht="15.75" x14ac:dyDescent="0.25">
      <c r="A86" s="96"/>
      <c r="B86" s="96"/>
      <c r="C86" s="41">
        <v>1</v>
      </c>
      <c r="D86" s="41">
        <v>2</v>
      </c>
      <c r="E86" s="41">
        <v>3</v>
      </c>
      <c r="F86" s="41">
        <v>4</v>
      </c>
      <c r="G86" s="41">
        <v>5</v>
      </c>
      <c r="H86" s="41">
        <v>6</v>
      </c>
      <c r="I86" s="41">
        <v>7</v>
      </c>
      <c r="J86" s="41">
        <v>8</v>
      </c>
      <c r="K86" s="41">
        <v>9</v>
      </c>
      <c r="L86" s="41">
        <v>10</v>
      </c>
      <c r="M86" s="96"/>
      <c r="O86" s="90"/>
      <c r="P86" s="49" t="s">
        <v>4</v>
      </c>
      <c r="Q86" s="49" t="s">
        <v>5</v>
      </c>
      <c r="R86" s="49" t="s">
        <v>6</v>
      </c>
      <c r="S86" s="50" t="s">
        <v>7</v>
      </c>
      <c r="T86" s="49" t="s">
        <v>8</v>
      </c>
      <c r="U86" s="49" t="s">
        <v>9</v>
      </c>
      <c r="V86" s="49" t="s">
        <v>10</v>
      </c>
      <c r="W86" s="49" t="s">
        <v>11</v>
      </c>
      <c r="X86" s="49" t="s">
        <v>12</v>
      </c>
      <c r="Y86" s="90"/>
    </row>
    <row r="87" spans="1:25" ht="15.75" x14ac:dyDescent="0.25">
      <c r="A87" s="95">
        <v>901</v>
      </c>
      <c r="B87" s="41" t="s">
        <v>58</v>
      </c>
      <c r="C87" s="42">
        <v>3</v>
      </c>
      <c r="D87" s="42">
        <v>3</v>
      </c>
      <c r="E87" s="42">
        <v>3</v>
      </c>
      <c r="F87" s="42">
        <v>2</v>
      </c>
      <c r="G87" s="42">
        <v>3</v>
      </c>
      <c r="H87" s="42">
        <v>3</v>
      </c>
      <c r="I87" s="42">
        <v>2</v>
      </c>
      <c r="J87" s="42">
        <v>4</v>
      </c>
      <c r="K87" s="42">
        <v>5</v>
      </c>
      <c r="L87" s="42">
        <v>3</v>
      </c>
      <c r="M87" s="42">
        <f>SUM(C87:L87)</f>
        <v>31</v>
      </c>
      <c r="O87" s="51">
        <v>1</v>
      </c>
      <c r="P87" s="42">
        <v>2.67</v>
      </c>
      <c r="Q87" s="42">
        <v>4</v>
      </c>
      <c r="R87" s="42">
        <v>3.67</v>
      </c>
      <c r="S87" s="42">
        <v>4</v>
      </c>
      <c r="T87" s="42">
        <v>4.33</v>
      </c>
      <c r="U87" s="42">
        <v>4.33</v>
      </c>
      <c r="V87" s="42">
        <v>3.67</v>
      </c>
      <c r="W87" s="42">
        <v>2.33</v>
      </c>
      <c r="X87" s="42">
        <v>2.67</v>
      </c>
      <c r="Y87" s="77">
        <f>SUM(P87:X87)</f>
        <v>31.67</v>
      </c>
    </row>
    <row r="88" spans="1:25" ht="15.75" x14ac:dyDescent="0.25">
      <c r="A88" s="100"/>
      <c r="B88" s="41" t="s">
        <v>59</v>
      </c>
      <c r="C88" s="42">
        <v>2</v>
      </c>
      <c r="D88" s="42">
        <v>2</v>
      </c>
      <c r="E88" s="42">
        <v>3</v>
      </c>
      <c r="F88" s="42">
        <v>2</v>
      </c>
      <c r="G88" s="42">
        <v>4</v>
      </c>
      <c r="H88" s="42">
        <v>3</v>
      </c>
      <c r="I88" s="42">
        <v>2</v>
      </c>
      <c r="J88" s="42">
        <v>3</v>
      </c>
      <c r="K88" s="42">
        <v>5</v>
      </c>
      <c r="L88" s="42">
        <v>3</v>
      </c>
      <c r="M88" s="42">
        <f>SUM(C88:L88)</f>
        <v>29</v>
      </c>
      <c r="O88" s="51">
        <v>2</v>
      </c>
      <c r="P88" s="42">
        <v>2.67</v>
      </c>
      <c r="Q88" s="42">
        <v>4</v>
      </c>
      <c r="R88" s="42">
        <v>4.33</v>
      </c>
      <c r="S88" s="42">
        <v>4</v>
      </c>
      <c r="T88" s="42">
        <v>4.33</v>
      </c>
      <c r="U88" s="42">
        <v>4.33</v>
      </c>
      <c r="V88" s="42">
        <v>3.67</v>
      </c>
      <c r="W88" s="42">
        <v>2.67</v>
      </c>
      <c r="X88" s="42">
        <v>3</v>
      </c>
      <c r="Y88" s="77">
        <f t="shared" ref="Y88:Y96" si="38">SUM(P88:X88)</f>
        <v>33</v>
      </c>
    </row>
    <row r="89" spans="1:25" ht="15.75" x14ac:dyDescent="0.25">
      <c r="A89" s="96"/>
      <c r="B89" s="41" t="s">
        <v>60</v>
      </c>
      <c r="C89" s="42">
        <v>3</v>
      </c>
      <c r="D89" s="42">
        <v>3</v>
      </c>
      <c r="E89" s="42">
        <v>4</v>
      </c>
      <c r="F89" s="42">
        <v>4</v>
      </c>
      <c r="G89" s="42">
        <v>3</v>
      </c>
      <c r="H89" s="42">
        <v>3</v>
      </c>
      <c r="I89" s="42">
        <v>2</v>
      </c>
      <c r="J89" s="42">
        <v>3</v>
      </c>
      <c r="K89" s="42">
        <v>5</v>
      </c>
      <c r="L89" s="42">
        <v>3</v>
      </c>
      <c r="M89" s="42">
        <f>SUM(C89:L89)</f>
        <v>33</v>
      </c>
      <c r="O89" s="51">
        <v>3</v>
      </c>
      <c r="P89" s="42">
        <v>3.33</v>
      </c>
      <c r="Q89" s="42">
        <v>3.33</v>
      </c>
      <c r="R89" s="42">
        <v>3.33</v>
      </c>
      <c r="S89" s="42">
        <v>3</v>
      </c>
      <c r="T89" s="42">
        <v>3.33</v>
      </c>
      <c r="U89" s="42">
        <v>3</v>
      </c>
      <c r="V89" s="42">
        <v>3.33</v>
      </c>
      <c r="W89" s="42">
        <v>5</v>
      </c>
      <c r="X89" s="42">
        <v>3.33</v>
      </c>
      <c r="Y89" s="77">
        <f t="shared" si="38"/>
        <v>30.979999999999997</v>
      </c>
    </row>
    <row r="90" spans="1:25" ht="15.75" x14ac:dyDescent="0.25">
      <c r="A90" s="101" t="s">
        <v>61</v>
      </c>
      <c r="B90" s="102"/>
      <c r="C90" s="43">
        <f t="shared" ref="C90:L90" si="39">AVERAGE(C87:C89)</f>
        <v>2.6666666666666665</v>
      </c>
      <c r="D90" s="43">
        <f t="shared" si="39"/>
        <v>2.6666666666666665</v>
      </c>
      <c r="E90" s="43">
        <f t="shared" si="39"/>
        <v>3.3333333333333335</v>
      </c>
      <c r="F90" s="43">
        <f t="shared" si="39"/>
        <v>2.6666666666666665</v>
      </c>
      <c r="G90" s="43">
        <f t="shared" si="39"/>
        <v>3.3333333333333335</v>
      </c>
      <c r="H90" s="43">
        <f t="shared" si="39"/>
        <v>3</v>
      </c>
      <c r="I90" s="43">
        <f t="shared" si="39"/>
        <v>2</v>
      </c>
      <c r="J90" s="43">
        <f t="shared" si="39"/>
        <v>3.3333333333333335</v>
      </c>
      <c r="K90" s="43">
        <f t="shared" si="39"/>
        <v>5</v>
      </c>
      <c r="L90" s="43">
        <f t="shared" si="39"/>
        <v>3</v>
      </c>
      <c r="M90" s="44"/>
      <c r="O90" s="51">
        <v>4</v>
      </c>
      <c r="P90" s="42">
        <v>2.67</v>
      </c>
      <c r="Q90" s="42">
        <v>3.33</v>
      </c>
      <c r="R90" s="42">
        <v>3.33</v>
      </c>
      <c r="S90" s="42">
        <v>4</v>
      </c>
      <c r="T90" s="42">
        <v>3</v>
      </c>
      <c r="U90" s="42">
        <v>4</v>
      </c>
      <c r="V90" s="42">
        <v>2.33</v>
      </c>
      <c r="W90" s="42">
        <v>2.33</v>
      </c>
      <c r="X90" s="42">
        <v>3.67</v>
      </c>
      <c r="Y90" s="77">
        <f t="shared" si="38"/>
        <v>28.659999999999997</v>
      </c>
    </row>
    <row r="91" spans="1:25" ht="15.75" x14ac:dyDescent="0.25">
      <c r="A91" s="95">
        <v>934</v>
      </c>
      <c r="B91" s="41" t="s">
        <v>58</v>
      </c>
      <c r="C91" s="42">
        <v>4</v>
      </c>
      <c r="D91" s="42">
        <v>4</v>
      </c>
      <c r="E91" s="42">
        <v>3</v>
      </c>
      <c r="F91" s="42">
        <v>3</v>
      </c>
      <c r="G91" s="42">
        <v>4</v>
      </c>
      <c r="H91" s="42">
        <v>3</v>
      </c>
      <c r="I91" s="42">
        <v>3</v>
      </c>
      <c r="J91" s="42">
        <v>3</v>
      </c>
      <c r="K91" s="42">
        <v>5</v>
      </c>
      <c r="L91" s="42">
        <v>4</v>
      </c>
      <c r="M91" s="42">
        <f>SUM(C91:L91)</f>
        <v>36</v>
      </c>
      <c r="O91" s="51">
        <v>5</v>
      </c>
      <c r="P91" s="42">
        <v>3.33</v>
      </c>
      <c r="Q91" s="42">
        <v>3.33</v>
      </c>
      <c r="R91" s="42">
        <v>3.33</v>
      </c>
      <c r="S91" s="42">
        <v>3</v>
      </c>
      <c r="T91" s="42">
        <v>2.67</v>
      </c>
      <c r="U91" s="42">
        <v>2.33</v>
      </c>
      <c r="V91" s="42">
        <v>2.33</v>
      </c>
      <c r="W91" s="42">
        <v>1.67</v>
      </c>
      <c r="X91" s="42">
        <v>2.67</v>
      </c>
      <c r="Y91" s="77">
        <f t="shared" si="38"/>
        <v>24.660000000000004</v>
      </c>
    </row>
    <row r="92" spans="1:25" ht="15.75" x14ac:dyDescent="0.25">
      <c r="A92" s="100"/>
      <c r="B92" s="41" t="s">
        <v>59</v>
      </c>
      <c r="C92" s="42">
        <v>4</v>
      </c>
      <c r="D92" s="42">
        <v>4</v>
      </c>
      <c r="E92" s="42">
        <v>4</v>
      </c>
      <c r="F92" s="42">
        <v>4</v>
      </c>
      <c r="G92" s="42">
        <v>3</v>
      </c>
      <c r="H92" s="42">
        <v>2</v>
      </c>
      <c r="I92" s="42">
        <v>4</v>
      </c>
      <c r="J92" s="42">
        <v>3</v>
      </c>
      <c r="K92" s="42">
        <v>4</v>
      </c>
      <c r="L92" s="42">
        <v>4</v>
      </c>
      <c r="M92" s="42">
        <f t="shared" ref="M92:M121" si="40">SUM(C92:L92)</f>
        <v>36</v>
      </c>
      <c r="O92" s="51">
        <v>6</v>
      </c>
      <c r="P92" s="42">
        <v>3</v>
      </c>
      <c r="Q92" s="42">
        <v>2.67</v>
      </c>
      <c r="R92" s="42">
        <v>2.67</v>
      </c>
      <c r="S92" s="42">
        <v>3</v>
      </c>
      <c r="T92" s="42">
        <v>2.67</v>
      </c>
      <c r="U92" s="42">
        <v>4</v>
      </c>
      <c r="V92" s="42">
        <v>3.33</v>
      </c>
      <c r="W92" s="42">
        <v>4.33</v>
      </c>
      <c r="X92" s="42">
        <v>2.67</v>
      </c>
      <c r="Y92" s="77">
        <f t="shared" si="38"/>
        <v>28.339999999999996</v>
      </c>
    </row>
    <row r="93" spans="1:25" ht="15.75" x14ac:dyDescent="0.25">
      <c r="A93" s="96"/>
      <c r="B93" s="41" t="s">
        <v>60</v>
      </c>
      <c r="C93" s="45">
        <v>4</v>
      </c>
      <c r="D93" s="42">
        <v>4</v>
      </c>
      <c r="E93" s="42">
        <v>3</v>
      </c>
      <c r="F93" s="42">
        <v>3</v>
      </c>
      <c r="G93" s="42">
        <v>3</v>
      </c>
      <c r="H93" s="42">
        <v>3</v>
      </c>
      <c r="I93" s="42">
        <v>3</v>
      </c>
      <c r="J93" s="42">
        <v>2</v>
      </c>
      <c r="K93" s="42">
        <v>5</v>
      </c>
      <c r="L93" s="42">
        <v>3</v>
      </c>
      <c r="M93" s="42">
        <f t="shared" si="40"/>
        <v>33</v>
      </c>
      <c r="O93" s="51">
        <v>7</v>
      </c>
      <c r="P93" s="42">
        <v>2</v>
      </c>
      <c r="Q93" s="42">
        <v>3.33</v>
      </c>
      <c r="R93" s="42">
        <v>3.67</v>
      </c>
      <c r="S93" s="42">
        <v>3.67</v>
      </c>
      <c r="T93" s="42">
        <v>3.67</v>
      </c>
      <c r="U93" s="42">
        <v>3.67</v>
      </c>
      <c r="V93" s="42">
        <v>4</v>
      </c>
      <c r="W93" s="42">
        <v>3.67</v>
      </c>
      <c r="X93" s="42">
        <v>2.67</v>
      </c>
      <c r="Y93" s="77">
        <f t="shared" si="38"/>
        <v>30.35</v>
      </c>
    </row>
    <row r="94" spans="1:25" ht="15.75" x14ac:dyDescent="0.25">
      <c r="A94" s="101" t="s">
        <v>61</v>
      </c>
      <c r="B94" s="102"/>
      <c r="C94" s="43">
        <f>AVERAGE(C91:C93)</f>
        <v>4</v>
      </c>
      <c r="D94" s="43">
        <f>AVERAGE(D91:D93)</f>
        <v>4</v>
      </c>
      <c r="E94" s="43">
        <f t="shared" ref="E94:L94" si="41">AVERAGE(E91:E93)</f>
        <v>3.3333333333333335</v>
      </c>
      <c r="F94" s="43">
        <f t="shared" si="41"/>
        <v>3.3333333333333335</v>
      </c>
      <c r="G94" s="43">
        <f t="shared" si="41"/>
        <v>3.3333333333333335</v>
      </c>
      <c r="H94" s="43">
        <f t="shared" si="41"/>
        <v>2.6666666666666665</v>
      </c>
      <c r="I94" s="43">
        <f>AVERAGE(I91:I93)</f>
        <v>3.3333333333333335</v>
      </c>
      <c r="J94" s="43">
        <f t="shared" si="41"/>
        <v>2.6666666666666665</v>
      </c>
      <c r="K94" s="43">
        <f t="shared" si="41"/>
        <v>4.666666666666667</v>
      </c>
      <c r="L94" s="43">
        <f t="shared" si="41"/>
        <v>3.6666666666666665</v>
      </c>
      <c r="M94" s="44"/>
      <c r="O94" s="51">
        <v>8</v>
      </c>
      <c r="P94" s="42">
        <v>3.33</v>
      </c>
      <c r="Q94" s="42">
        <v>2.67</v>
      </c>
      <c r="R94" s="42">
        <v>2.67</v>
      </c>
      <c r="S94" s="42">
        <v>2.33</v>
      </c>
      <c r="T94" s="42">
        <v>3</v>
      </c>
      <c r="U94" s="42">
        <v>3.67</v>
      </c>
      <c r="V94" s="42">
        <v>3</v>
      </c>
      <c r="W94" s="42">
        <v>3.67</v>
      </c>
      <c r="X94" s="42">
        <v>3.67</v>
      </c>
      <c r="Y94" s="77">
        <f t="shared" si="38"/>
        <v>28.010000000000005</v>
      </c>
    </row>
    <row r="95" spans="1:25" ht="15.75" x14ac:dyDescent="0.25">
      <c r="A95" s="95">
        <v>958</v>
      </c>
      <c r="B95" s="41" t="s">
        <v>58</v>
      </c>
      <c r="C95" s="42">
        <v>4</v>
      </c>
      <c r="D95" s="42">
        <v>4</v>
      </c>
      <c r="E95" s="42">
        <v>3</v>
      </c>
      <c r="F95" s="42">
        <v>3</v>
      </c>
      <c r="G95" s="42">
        <v>4</v>
      </c>
      <c r="H95" s="42">
        <v>3</v>
      </c>
      <c r="I95" s="42">
        <v>4</v>
      </c>
      <c r="J95" s="42">
        <v>3</v>
      </c>
      <c r="K95" s="42">
        <v>5</v>
      </c>
      <c r="L95" s="42">
        <v>3</v>
      </c>
      <c r="M95" s="42">
        <f t="shared" si="40"/>
        <v>36</v>
      </c>
      <c r="O95" s="51">
        <v>9</v>
      </c>
      <c r="P95" s="42">
        <v>5</v>
      </c>
      <c r="Q95" s="42">
        <v>4.67</v>
      </c>
      <c r="R95" s="42">
        <v>4.67</v>
      </c>
      <c r="S95" s="42">
        <v>4.67</v>
      </c>
      <c r="T95" s="42">
        <v>3.67</v>
      </c>
      <c r="U95" s="42">
        <v>3.33</v>
      </c>
      <c r="V95" s="42">
        <v>3.67</v>
      </c>
      <c r="W95" s="42">
        <v>3.67</v>
      </c>
      <c r="X95" s="42">
        <v>3.67</v>
      </c>
      <c r="Y95" s="77">
        <f t="shared" si="38"/>
        <v>37.020000000000003</v>
      </c>
    </row>
    <row r="96" spans="1:25" ht="15.75" x14ac:dyDescent="0.25">
      <c r="A96" s="100"/>
      <c r="B96" s="41" t="s">
        <v>59</v>
      </c>
      <c r="C96" s="42">
        <v>5</v>
      </c>
      <c r="D96" s="42">
        <v>5</v>
      </c>
      <c r="E96" s="42">
        <v>3</v>
      </c>
      <c r="F96" s="42">
        <v>3</v>
      </c>
      <c r="G96" s="42">
        <v>3</v>
      </c>
      <c r="H96" s="42">
        <v>3</v>
      </c>
      <c r="I96" s="42">
        <v>3</v>
      </c>
      <c r="J96" s="42">
        <v>3</v>
      </c>
      <c r="K96" s="42">
        <v>5</v>
      </c>
      <c r="L96" s="42">
        <v>2</v>
      </c>
      <c r="M96" s="42">
        <f t="shared" si="40"/>
        <v>35</v>
      </c>
      <c r="O96" s="51">
        <v>10</v>
      </c>
      <c r="P96" s="42">
        <v>3</v>
      </c>
      <c r="Q96" s="42">
        <v>3.67</v>
      </c>
      <c r="R96" s="42">
        <v>2.33</v>
      </c>
      <c r="S96" s="42">
        <v>2.67</v>
      </c>
      <c r="T96" s="42">
        <v>3</v>
      </c>
      <c r="U96" s="42">
        <v>2.67</v>
      </c>
      <c r="V96" s="42">
        <v>3</v>
      </c>
      <c r="W96" s="42">
        <v>3.67</v>
      </c>
      <c r="X96" s="42">
        <v>3.67</v>
      </c>
      <c r="Y96" s="77">
        <f t="shared" si="38"/>
        <v>27.68</v>
      </c>
    </row>
    <row r="97" spans="1:25" ht="15.75" x14ac:dyDescent="0.25">
      <c r="A97" s="96"/>
      <c r="B97" s="41" t="s">
        <v>60</v>
      </c>
      <c r="C97" s="42">
        <v>2</v>
      </c>
      <c r="D97" s="42">
        <v>4</v>
      </c>
      <c r="E97" s="42">
        <v>4</v>
      </c>
      <c r="F97" s="42">
        <v>4</v>
      </c>
      <c r="G97" s="42">
        <v>3</v>
      </c>
      <c r="H97" s="42">
        <v>2</v>
      </c>
      <c r="I97" s="42">
        <v>4</v>
      </c>
      <c r="J97" s="42">
        <v>2</v>
      </c>
      <c r="K97" s="42">
        <v>4</v>
      </c>
      <c r="L97" s="42">
        <v>2</v>
      </c>
      <c r="M97" s="42">
        <f t="shared" si="40"/>
        <v>31</v>
      </c>
      <c r="O97" s="78" t="s">
        <v>73</v>
      </c>
      <c r="P97" s="79">
        <f>AVERAGE(P87:P96)</f>
        <v>3.1</v>
      </c>
      <c r="Q97" s="79">
        <f t="shared" ref="Q97:W97" si="42">AVERAGE(Q87:Q96)</f>
        <v>3.5000000000000009</v>
      </c>
      <c r="R97" s="79">
        <f t="shared" si="42"/>
        <v>3.4000000000000008</v>
      </c>
      <c r="S97" s="79">
        <f t="shared" si="42"/>
        <v>3.4340000000000002</v>
      </c>
      <c r="T97" s="79">
        <f t="shared" si="42"/>
        <v>3.367</v>
      </c>
      <c r="U97" s="79">
        <f t="shared" si="42"/>
        <v>3.5330000000000004</v>
      </c>
      <c r="V97" s="79">
        <f t="shared" si="42"/>
        <v>3.2329999999999997</v>
      </c>
      <c r="W97" s="79">
        <f t="shared" si="42"/>
        <v>3.3010000000000006</v>
      </c>
      <c r="X97" s="79">
        <f>AVERAGE(X87:X96)</f>
        <v>3.1690000000000005</v>
      </c>
      <c r="Y97" s="80"/>
    </row>
    <row r="98" spans="1:25" ht="15.75" x14ac:dyDescent="0.25">
      <c r="A98" s="101" t="s">
        <v>61</v>
      </c>
      <c r="B98" s="102"/>
      <c r="C98" s="43">
        <f>AVERAGE(C95:C97)</f>
        <v>3.6666666666666665</v>
      </c>
      <c r="D98" s="43">
        <f t="shared" ref="D98:L98" si="43">AVERAGE(D95:D97)</f>
        <v>4.333333333333333</v>
      </c>
      <c r="E98" s="43">
        <f t="shared" si="43"/>
        <v>3.3333333333333335</v>
      </c>
      <c r="F98" s="43">
        <f t="shared" si="43"/>
        <v>3.3333333333333335</v>
      </c>
      <c r="G98" s="43">
        <f t="shared" si="43"/>
        <v>3.3333333333333335</v>
      </c>
      <c r="H98" s="43">
        <f t="shared" si="43"/>
        <v>2.6666666666666665</v>
      </c>
      <c r="I98" s="43">
        <f t="shared" si="43"/>
        <v>3.6666666666666665</v>
      </c>
      <c r="J98" s="43">
        <f t="shared" si="43"/>
        <v>2.6666666666666665</v>
      </c>
      <c r="K98" s="43">
        <f t="shared" si="43"/>
        <v>4.666666666666667</v>
      </c>
      <c r="L98" s="43">
        <f t="shared" si="43"/>
        <v>2.3333333333333335</v>
      </c>
      <c r="M98" s="46"/>
      <c r="O98" s="78" t="s">
        <v>2</v>
      </c>
      <c r="P98" s="79">
        <f>SUM(P87:P96)</f>
        <v>31</v>
      </c>
      <c r="Q98" s="79">
        <f t="shared" ref="Q98:X98" si="44">SUM(Q87:Q96)</f>
        <v>35.000000000000007</v>
      </c>
      <c r="R98" s="79">
        <f t="shared" si="44"/>
        <v>34.000000000000007</v>
      </c>
      <c r="S98" s="79">
        <f t="shared" si="44"/>
        <v>34.340000000000003</v>
      </c>
      <c r="T98" s="79">
        <f t="shared" si="44"/>
        <v>33.67</v>
      </c>
      <c r="U98" s="79">
        <f t="shared" si="44"/>
        <v>35.330000000000005</v>
      </c>
      <c r="V98" s="79">
        <f t="shared" si="44"/>
        <v>32.33</v>
      </c>
      <c r="W98" s="79">
        <f t="shared" si="44"/>
        <v>33.010000000000005</v>
      </c>
      <c r="X98" s="79">
        <f t="shared" si="44"/>
        <v>31.690000000000005</v>
      </c>
      <c r="Y98" s="80"/>
    </row>
    <row r="99" spans="1:25" ht="15.75" x14ac:dyDescent="0.25">
      <c r="A99" s="95">
        <v>876</v>
      </c>
      <c r="B99" s="41" t="s">
        <v>58</v>
      </c>
      <c r="C99" s="42">
        <v>5</v>
      </c>
      <c r="D99" s="42">
        <v>5</v>
      </c>
      <c r="E99" s="42">
        <v>3</v>
      </c>
      <c r="F99" s="42">
        <v>4</v>
      </c>
      <c r="G99" s="42">
        <v>2</v>
      </c>
      <c r="H99" s="42">
        <v>3</v>
      </c>
      <c r="I99" s="42">
        <v>4</v>
      </c>
      <c r="J99" s="42">
        <v>2</v>
      </c>
      <c r="K99" s="42">
        <v>5</v>
      </c>
      <c r="L99" s="42">
        <v>3</v>
      </c>
      <c r="M99" s="42">
        <f t="shared" si="40"/>
        <v>36</v>
      </c>
    </row>
    <row r="100" spans="1:25" ht="15.75" x14ac:dyDescent="0.25">
      <c r="A100" s="100"/>
      <c r="B100" s="41" t="s">
        <v>59</v>
      </c>
      <c r="C100" s="42">
        <v>4</v>
      </c>
      <c r="D100" s="42">
        <v>4</v>
      </c>
      <c r="E100" s="42">
        <v>3</v>
      </c>
      <c r="F100" s="42">
        <v>4</v>
      </c>
      <c r="G100" s="42">
        <v>4</v>
      </c>
      <c r="H100" s="42">
        <v>3</v>
      </c>
      <c r="I100" s="42">
        <v>3</v>
      </c>
      <c r="J100" s="42">
        <v>2</v>
      </c>
      <c r="K100" s="42">
        <v>4</v>
      </c>
      <c r="L100" s="42">
        <v>2</v>
      </c>
      <c r="M100" s="42">
        <f t="shared" si="40"/>
        <v>33</v>
      </c>
      <c r="O100" s="90" t="s">
        <v>57</v>
      </c>
      <c r="P100" s="91" t="s">
        <v>74</v>
      </c>
      <c r="Q100" s="92"/>
      <c r="R100" s="92"/>
      <c r="S100" s="92"/>
      <c r="T100" s="92"/>
      <c r="U100" s="92"/>
      <c r="V100" s="92"/>
      <c r="W100" s="92"/>
      <c r="X100" s="93"/>
      <c r="Y100" s="90" t="s">
        <v>2</v>
      </c>
    </row>
    <row r="101" spans="1:25" ht="15.75" x14ac:dyDescent="0.25">
      <c r="A101" s="96"/>
      <c r="B101" s="41" t="s">
        <v>60</v>
      </c>
      <c r="C101" s="47">
        <v>3</v>
      </c>
      <c r="D101" s="42">
        <v>3</v>
      </c>
      <c r="E101" s="42">
        <v>3</v>
      </c>
      <c r="F101" s="42">
        <v>4</v>
      </c>
      <c r="G101" s="42">
        <v>3</v>
      </c>
      <c r="H101" s="42">
        <v>3</v>
      </c>
      <c r="I101" s="42">
        <v>4</v>
      </c>
      <c r="J101" s="42">
        <v>3</v>
      </c>
      <c r="K101" s="42">
        <v>5</v>
      </c>
      <c r="L101" s="42">
        <v>3</v>
      </c>
      <c r="M101" s="42">
        <f t="shared" si="40"/>
        <v>34</v>
      </c>
      <c r="O101" s="90"/>
      <c r="P101" s="49" t="s">
        <v>4</v>
      </c>
      <c r="Q101" s="49" t="s">
        <v>5</v>
      </c>
      <c r="R101" s="49" t="s">
        <v>6</v>
      </c>
      <c r="S101" s="50" t="s">
        <v>7</v>
      </c>
      <c r="T101" s="49" t="s">
        <v>8</v>
      </c>
      <c r="U101" s="49" t="s">
        <v>9</v>
      </c>
      <c r="V101" s="49" t="s">
        <v>10</v>
      </c>
      <c r="W101" s="49" t="s">
        <v>11</v>
      </c>
      <c r="X101" s="49" t="s">
        <v>12</v>
      </c>
      <c r="Y101" s="90"/>
    </row>
    <row r="102" spans="1:25" ht="15.75" x14ac:dyDescent="0.25">
      <c r="A102" s="101" t="s">
        <v>61</v>
      </c>
      <c r="B102" s="102"/>
      <c r="C102" s="43">
        <f>AVERAGE(C99:C101)</f>
        <v>4</v>
      </c>
      <c r="D102" s="43">
        <f t="shared" ref="D102:K102" si="45">AVERAGE(D99:D101)</f>
        <v>4</v>
      </c>
      <c r="E102" s="43">
        <f t="shared" si="45"/>
        <v>3</v>
      </c>
      <c r="F102" s="43">
        <f t="shared" si="45"/>
        <v>4</v>
      </c>
      <c r="G102" s="43">
        <f t="shared" si="45"/>
        <v>3</v>
      </c>
      <c r="H102" s="43">
        <f t="shared" si="45"/>
        <v>3</v>
      </c>
      <c r="I102" s="43">
        <f t="shared" si="45"/>
        <v>3.6666666666666665</v>
      </c>
      <c r="J102" s="43">
        <f t="shared" si="45"/>
        <v>2.3333333333333335</v>
      </c>
      <c r="K102" s="43">
        <f t="shared" si="45"/>
        <v>4.666666666666667</v>
      </c>
      <c r="L102" s="43">
        <f>AVERAGE(L99:L101)</f>
        <v>2.6666666666666665</v>
      </c>
      <c r="M102" s="46"/>
      <c r="O102" s="51">
        <v>1</v>
      </c>
      <c r="P102" s="42">
        <v>2.5</v>
      </c>
      <c r="Q102" s="42">
        <v>6.5</v>
      </c>
      <c r="R102" s="42">
        <v>4.5</v>
      </c>
      <c r="S102" s="42">
        <v>6.5</v>
      </c>
      <c r="T102" s="42">
        <v>8.5</v>
      </c>
      <c r="U102" s="42">
        <v>8.5</v>
      </c>
      <c r="V102" s="42">
        <v>4.5</v>
      </c>
      <c r="W102" s="42">
        <v>2.5</v>
      </c>
      <c r="X102" s="42">
        <v>1</v>
      </c>
      <c r="Y102" s="77">
        <f>SUM(P102:X102)</f>
        <v>45</v>
      </c>
    </row>
    <row r="103" spans="1:25" ht="15.75" x14ac:dyDescent="0.25">
      <c r="A103" s="95">
        <v>863</v>
      </c>
      <c r="B103" s="41" t="s">
        <v>58</v>
      </c>
      <c r="C103" s="42">
        <v>4</v>
      </c>
      <c r="D103" s="42">
        <v>4</v>
      </c>
      <c r="E103" s="42">
        <v>3</v>
      </c>
      <c r="F103" s="42">
        <v>2</v>
      </c>
      <c r="G103" s="42">
        <v>3</v>
      </c>
      <c r="H103" s="42">
        <v>2</v>
      </c>
      <c r="I103" s="42">
        <v>4</v>
      </c>
      <c r="J103" s="42">
        <v>4</v>
      </c>
      <c r="K103" s="42">
        <v>4</v>
      </c>
      <c r="L103" s="42">
        <v>3</v>
      </c>
      <c r="M103" s="42">
        <f t="shared" si="40"/>
        <v>33</v>
      </c>
      <c r="O103" s="51">
        <v>2</v>
      </c>
      <c r="P103" s="42">
        <v>1.5</v>
      </c>
      <c r="Q103" s="42">
        <v>5.5</v>
      </c>
      <c r="R103" s="42">
        <v>8</v>
      </c>
      <c r="S103" s="42">
        <v>5.5</v>
      </c>
      <c r="T103" s="42">
        <v>8</v>
      </c>
      <c r="U103" s="42">
        <v>8</v>
      </c>
      <c r="V103" s="42">
        <v>4</v>
      </c>
      <c r="W103" s="42">
        <v>1.5</v>
      </c>
      <c r="X103" s="42">
        <v>3</v>
      </c>
      <c r="Y103" s="77">
        <f t="shared" ref="Y103:Y111" si="46">SUM(P103:X103)</f>
        <v>45</v>
      </c>
    </row>
    <row r="104" spans="1:25" ht="15.75" x14ac:dyDescent="0.25">
      <c r="A104" s="100"/>
      <c r="B104" s="41" t="s">
        <v>59</v>
      </c>
      <c r="C104" s="42">
        <v>5</v>
      </c>
      <c r="D104" s="42">
        <v>5</v>
      </c>
      <c r="E104" s="42">
        <v>3</v>
      </c>
      <c r="F104" s="42">
        <v>3</v>
      </c>
      <c r="G104" s="42">
        <v>3</v>
      </c>
      <c r="H104" s="42">
        <v>3</v>
      </c>
      <c r="I104" s="42">
        <v>3</v>
      </c>
      <c r="J104" s="42">
        <v>2</v>
      </c>
      <c r="K104" s="42">
        <v>4</v>
      </c>
      <c r="L104" s="42">
        <v>3</v>
      </c>
      <c r="M104" s="42">
        <f t="shared" si="40"/>
        <v>34</v>
      </c>
      <c r="O104" s="51">
        <v>3</v>
      </c>
      <c r="P104" s="42">
        <v>9</v>
      </c>
      <c r="Q104" s="42">
        <v>5.5</v>
      </c>
      <c r="R104" s="42">
        <v>5.5</v>
      </c>
      <c r="S104" s="42">
        <v>1.5</v>
      </c>
      <c r="T104" s="42">
        <v>5.5</v>
      </c>
      <c r="U104" s="42">
        <v>1.5</v>
      </c>
      <c r="V104" s="42">
        <v>5.5</v>
      </c>
      <c r="W104" s="42">
        <v>5.5</v>
      </c>
      <c r="X104" s="42">
        <v>5.5</v>
      </c>
      <c r="Y104" s="77">
        <f t="shared" si="46"/>
        <v>45</v>
      </c>
    </row>
    <row r="105" spans="1:25" ht="15.75" x14ac:dyDescent="0.25">
      <c r="A105" s="96"/>
      <c r="B105" s="41" t="s">
        <v>60</v>
      </c>
      <c r="C105" s="42">
        <v>4</v>
      </c>
      <c r="D105" s="42">
        <v>4</v>
      </c>
      <c r="E105" s="42">
        <v>4</v>
      </c>
      <c r="F105" s="42">
        <v>4</v>
      </c>
      <c r="G105" s="42">
        <v>2</v>
      </c>
      <c r="H105" s="42">
        <v>3</v>
      </c>
      <c r="I105" s="42">
        <v>4</v>
      </c>
      <c r="J105" s="42">
        <v>3</v>
      </c>
      <c r="K105" s="42">
        <v>3</v>
      </c>
      <c r="L105" s="42">
        <v>3</v>
      </c>
      <c r="M105" s="42">
        <f t="shared" si="40"/>
        <v>34</v>
      </c>
      <c r="O105" s="51">
        <v>4</v>
      </c>
      <c r="P105" s="42">
        <v>4</v>
      </c>
      <c r="Q105" s="42">
        <v>5.5</v>
      </c>
      <c r="R105" s="42">
        <v>5.5</v>
      </c>
      <c r="S105" s="42">
        <v>8.5</v>
      </c>
      <c r="T105" s="42">
        <v>1</v>
      </c>
      <c r="U105" s="42">
        <v>8.5</v>
      </c>
      <c r="V105" s="42">
        <v>2</v>
      </c>
      <c r="W105" s="42">
        <v>3</v>
      </c>
      <c r="X105" s="42">
        <v>7</v>
      </c>
      <c r="Y105" s="77">
        <f t="shared" si="46"/>
        <v>45</v>
      </c>
    </row>
    <row r="106" spans="1:25" ht="15.75" x14ac:dyDescent="0.25">
      <c r="A106" s="101" t="s">
        <v>61</v>
      </c>
      <c r="B106" s="102"/>
      <c r="C106" s="43">
        <f>AVERAGE(C103:C105)</f>
        <v>4.333333333333333</v>
      </c>
      <c r="D106" s="43">
        <f t="shared" ref="D106:L106" si="47">AVERAGE(D103:D105)</f>
        <v>4.333333333333333</v>
      </c>
      <c r="E106" s="43">
        <f t="shared" si="47"/>
        <v>3.3333333333333335</v>
      </c>
      <c r="F106" s="43">
        <f t="shared" si="47"/>
        <v>3</v>
      </c>
      <c r="G106" s="43">
        <f>AVERAGE(G103:G105)</f>
        <v>2.6666666666666665</v>
      </c>
      <c r="H106" s="43">
        <f>AVERAGE(H103:H105)</f>
        <v>2.6666666666666665</v>
      </c>
      <c r="I106" s="43">
        <f t="shared" si="47"/>
        <v>3.6666666666666665</v>
      </c>
      <c r="J106" s="43">
        <f t="shared" si="47"/>
        <v>3</v>
      </c>
      <c r="K106" s="43">
        <f t="shared" si="47"/>
        <v>3.6666666666666665</v>
      </c>
      <c r="L106" s="43">
        <f t="shared" si="47"/>
        <v>3</v>
      </c>
      <c r="M106" s="46"/>
      <c r="O106" s="51">
        <v>5</v>
      </c>
      <c r="P106" s="42">
        <v>8</v>
      </c>
      <c r="Q106" s="42">
        <v>8</v>
      </c>
      <c r="R106" s="42">
        <v>8</v>
      </c>
      <c r="S106" s="42">
        <v>6</v>
      </c>
      <c r="T106" s="42">
        <v>4.5</v>
      </c>
      <c r="U106" s="42">
        <v>2.5</v>
      </c>
      <c r="V106" s="42">
        <v>2.5</v>
      </c>
      <c r="W106" s="42">
        <v>1</v>
      </c>
      <c r="X106" s="42">
        <v>4.5</v>
      </c>
      <c r="Y106" s="77">
        <f t="shared" si="46"/>
        <v>45</v>
      </c>
    </row>
    <row r="107" spans="1:25" ht="15.75" x14ac:dyDescent="0.25">
      <c r="A107" s="95">
        <v>839</v>
      </c>
      <c r="B107" s="41" t="s">
        <v>58</v>
      </c>
      <c r="C107" s="42">
        <v>4</v>
      </c>
      <c r="D107" s="42">
        <v>4</v>
      </c>
      <c r="E107" s="42">
        <v>3</v>
      </c>
      <c r="F107" s="42">
        <v>3</v>
      </c>
      <c r="G107" s="42">
        <v>2</v>
      </c>
      <c r="H107" s="42">
        <v>4</v>
      </c>
      <c r="I107" s="42">
        <v>3</v>
      </c>
      <c r="J107" s="42">
        <v>4</v>
      </c>
      <c r="K107" s="42">
        <v>5</v>
      </c>
      <c r="L107" s="42">
        <v>2</v>
      </c>
      <c r="M107" s="42">
        <f t="shared" si="40"/>
        <v>34</v>
      </c>
      <c r="O107" s="51">
        <v>6</v>
      </c>
      <c r="P107" s="42">
        <v>5.5</v>
      </c>
      <c r="Q107" s="42">
        <v>2.5</v>
      </c>
      <c r="R107" s="42">
        <v>2.5</v>
      </c>
      <c r="S107" s="42">
        <v>5.5</v>
      </c>
      <c r="T107" s="42">
        <v>2.5</v>
      </c>
      <c r="U107" s="42">
        <v>8</v>
      </c>
      <c r="V107" s="42">
        <v>7</v>
      </c>
      <c r="W107" s="42">
        <v>9</v>
      </c>
      <c r="X107" s="42">
        <v>2.5</v>
      </c>
      <c r="Y107" s="77">
        <f t="shared" si="46"/>
        <v>45</v>
      </c>
    </row>
    <row r="108" spans="1:25" ht="15.75" x14ac:dyDescent="0.25">
      <c r="A108" s="100"/>
      <c r="B108" s="41" t="s">
        <v>59</v>
      </c>
      <c r="C108" s="42">
        <v>5</v>
      </c>
      <c r="D108" s="42">
        <v>5</v>
      </c>
      <c r="E108" s="42">
        <v>3</v>
      </c>
      <c r="F108" s="42">
        <v>5</v>
      </c>
      <c r="G108" s="42">
        <v>3</v>
      </c>
      <c r="H108" s="42">
        <v>4</v>
      </c>
      <c r="I108" s="42">
        <v>3</v>
      </c>
      <c r="J108" s="42">
        <v>3</v>
      </c>
      <c r="K108" s="42">
        <v>3</v>
      </c>
      <c r="L108" s="42">
        <v>3</v>
      </c>
      <c r="M108" s="42">
        <f t="shared" si="40"/>
        <v>37</v>
      </c>
      <c r="O108" s="51">
        <v>7</v>
      </c>
      <c r="P108" s="42">
        <v>9</v>
      </c>
      <c r="Q108" s="42">
        <v>3</v>
      </c>
      <c r="R108" s="42">
        <v>6</v>
      </c>
      <c r="S108" s="42">
        <v>6</v>
      </c>
      <c r="T108" s="42">
        <v>6</v>
      </c>
      <c r="U108" s="42">
        <v>6</v>
      </c>
      <c r="V108" s="42">
        <v>2</v>
      </c>
      <c r="W108" s="42">
        <v>6</v>
      </c>
      <c r="X108" s="42">
        <v>1</v>
      </c>
      <c r="Y108" s="77">
        <f t="shared" si="46"/>
        <v>45</v>
      </c>
    </row>
    <row r="109" spans="1:25" ht="15.75" x14ac:dyDescent="0.25">
      <c r="A109" s="96"/>
      <c r="B109" s="41" t="s">
        <v>60</v>
      </c>
      <c r="C109" s="42">
        <v>4</v>
      </c>
      <c r="D109" s="42">
        <v>4</v>
      </c>
      <c r="E109" s="42">
        <v>3</v>
      </c>
      <c r="F109" s="42">
        <v>4</v>
      </c>
      <c r="G109" s="42">
        <v>2</v>
      </c>
      <c r="H109" s="42">
        <v>4</v>
      </c>
      <c r="I109" s="42">
        <v>5</v>
      </c>
      <c r="J109" s="42">
        <v>4</v>
      </c>
      <c r="K109" s="42">
        <v>2</v>
      </c>
      <c r="L109" s="42">
        <v>3</v>
      </c>
      <c r="M109" s="42">
        <f t="shared" si="40"/>
        <v>35</v>
      </c>
      <c r="O109" s="51">
        <v>8</v>
      </c>
      <c r="P109" s="42">
        <v>6</v>
      </c>
      <c r="Q109" s="42">
        <v>2.5</v>
      </c>
      <c r="R109" s="42">
        <v>2.5</v>
      </c>
      <c r="S109" s="42">
        <v>1</v>
      </c>
      <c r="T109" s="42">
        <v>4.5</v>
      </c>
      <c r="U109" s="42">
        <v>8</v>
      </c>
      <c r="V109" s="42">
        <v>4.5</v>
      </c>
      <c r="W109" s="42">
        <v>8</v>
      </c>
      <c r="X109" s="42">
        <v>8</v>
      </c>
      <c r="Y109" s="77">
        <f t="shared" si="46"/>
        <v>45</v>
      </c>
    </row>
    <row r="110" spans="1:25" ht="15.75" x14ac:dyDescent="0.25">
      <c r="A110" s="101" t="s">
        <v>61</v>
      </c>
      <c r="B110" s="102"/>
      <c r="C110" s="43">
        <f>AVERAGE(C107:C109)</f>
        <v>4.333333333333333</v>
      </c>
      <c r="D110" s="43">
        <f t="shared" ref="D110:L110" si="48">AVERAGE(D107:D109)</f>
        <v>4.333333333333333</v>
      </c>
      <c r="E110" s="43">
        <f t="shared" si="48"/>
        <v>3</v>
      </c>
      <c r="F110" s="43">
        <f t="shared" si="48"/>
        <v>4</v>
      </c>
      <c r="G110" s="43">
        <f t="shared" si="48"/>
        <v>2.3333333333333335</v>
      </c>
      <c r="H110" s="43">
        <f t="shared" si="48"/>
        <v>4</v>
      </c>
      <c r="I110" s="43">
        <f t="shared" si="48"/>
        <v>3.6666666666666665</v>
      </c>
      <c r="J110" s="43">
        <f t="shared" si="48"/>
        <v>3.6666666666666665</v>
      </c>
      <c r="K110" s="43">
        <f t="shared" si="48"/>
        <v>3.3333333333333335</v>
      </c>
      <c r="L110" s="43">
        <f t="shared" si="48"/>
        <v>2.6666666666666665</v>
      </c>
      <c r="M110" s="46"/>
      <c r="O110" s="51">
        <v>9</v>
      </c>
      <c r="P110" s="42">
        <v>9</v>
      </c>
      <c r="Q110" s="42">
        <v>7</v>
      </c>
      <c r="R110" s="42">
        <v>7</v>
      </c>
      <c r="S110" s="42">
        <v>7</v>
      </c>
      <c r="T110" s="42">
        <v>3.5</v>
      </c>
      <c r="U110" s="42">
        <v>1</v>
      </c>
      <c r="V110" s="42">
        <v>3.5</v>
      </c>
      <c r="W110" s="42">
        <v>3.5</v>
      </c>
      <c r="X110" s="42">
        <v>3.5</v>
      </c>
      <c r="Y110" s="77">
        <f t="shared" si="46"/>
        <v>45</v>
      </c>
    </row>
    <row r="111" spans="1:25" ht="15.75" x14ac:dyDescent="0.25">
      <c r="A111" s="95">
        <v>731</v>
      </c>
      <c r="B111" s="41" t="s">
        <v>58</v>
      </c>
      <c r="C111" s="42">
        <v>4</v>
      </c>
      <c r="D111" s="42">
        <v>4</v>
      </c>
      <c r="E111" s="42">
        <v>3</v>
      </c>
      <c r="F111" s="42">
        <v>2</v>
      </c>
      <c r="G111" s="42">
        <v>2</v>
      </c>
      <c r="H111" s="42">
        <v>2</v>
      </c>
      <c r="I111" s="42">
        <v>5</v>
      </c>
      <c r="J111" s="42">
        <v>3</v>
      </c>
      <c r="K111" s="42">
        <v>4</v>
      </c>
      <c r="L111" s="42">
        <v>2</v>
      </c>
      <c r="M111" s="42">
        <f t="shared" si="40"/>
        <v>31</v>
      </c>
      <c r="O111" s="51">
        <v>10</v>
      </c>
      <c r="P111" s="42">
        <v>5</v>
      </c>
      <c r="Q111" s="42">
        <v>8</v>
      </c>
      <c r="R111" s="42">
        <v>1</v>
      </c>
      <c r="S111" s="42">
        <v>2.5</v>
      </c>
      <c r="T111" s="42">
        <v>5</v>
      </c>
      <c r="U111" s="42">
        <v>2.5</v>
      </c>
      <c r="V111" s="42">
        <v>5</v>
      </c>
      <c r="W111" s="42">
        <v>8</v>
      </c>
      <c r="X111" s="42">
        <v>8</v>
      </c>
      <c r="Y111" s="77">
        <f t="shared" si="46"/>
        <v>45</v>
      </c>
    </row>
    <row r="112" spans="1:25" ht="15.75" x14ac:dyDescent="0.25">
      <c r="A112" s="100"/>
      <c r="B112" s="41" t="s">
        <v>59</v>
      </c>
      <c r="C112" s="42">
        <v>3</v>
      </c>
      <c r="D112" s="42">
        <v>3</v>
      </c>
      <c r="E112" s="42">
        <v>4</v>
      </c>
      <c r="F112" s="42">
        <v>3</v>
      </c>
      <c r="G112" s="42">
        <v>2</v>
      </c>
      <c r="H112" s="42">
        <v>3</v>
      </c>
      <c r="I112" s="42">
        <v>4</v>
      </c>
      <c r="J112" s="42">
        <v>3</v>
      </c>
      <c r="K112" s="42">
        <v>5</v>
      </c>
      <c r="L112" s="42">
        <v>4</v>
      </c>
      <c r="M112" s="42">
        <f t="shared" si="40"/>
        <v>34</v>
      </c>
      <c r="O112" s="78" t="s">
        <v>73</v>
      </c>
      <c r="P112" s="79">
        <f>AVERAGE(P102:P111)</f>
        <v>5.95</v>
      </c>
      <c r="Q112" s="79">
        <f t="shared" ref="Q112:W112" si="49">AVERAGE(Q102:Q111)</f>
        <v>5.4</v>
      </c>
      <c r="R112" s="79">
        <f t="shared" si="49"/>
        <v>5.05</v>
      </c>
      <c r="S112" s="79">
        <f t="shared" si="49"/>
        <v>5</v>
      </c>
      <c r="T112" s="79">
        <f t="shared" si="49"/>
        <v>4.9000000000000004</v>
      </c>
      <c r="U112" s="79">
        <f t="shared" si="49"/>
        <v>5.45</v>
      </c>
      <c r="V112" s="79">
        <f t="shared" si="49"/>
        <v>4.05</v>
      </c>
      <c r="W112" s="79">
        <f t="shared" si="49"/>
        <v>4.8</v>
      </c>
      <c r="X112" s="79">
        <f>AVERAGE(X102:X111)</f>
        <v>4.4000000000000004</v>
      </c>
      <c r="Y112" s="80"/>
    </row>
    <row r="113" spans="1:25" ht="15.75" x14ac:dyDescent="0.25">
      <c r="A113" s="96"/>
      <c r="B113" s="41" t="s">
        <v>60</v>
      </c>
      <c r="C113" s="42">
        <v>4</v>
      </c>
      <c r="D113" s="42">
        <v>4</v>
      </c>
      <c r="E113" s="42">
        <v>3</v>
      </c>
      <c r="F113" s="42">
        <v>2</v>
      </c>
      <c r="G113" s="42">
        <v>3</v>
      </c>
      <c r="H113" s="42">
        <v>5</v>
      </c>
      <c r="I113" s="42">
        <v>3</v>
      </c>
      <c r="J113" s="42">
        <v>3</v>
      </c>
      <c r="K113" s="42">
        <v>2</v>
      </c>
      <c r="L113" s="42">
        <v>3</v>
      </c>
      <c r="M113" s="42">
        <f t="shared" si="40"/>
        <v>32</v>
      </c>
      <c r="O113" s="78" t="s">
        <v>2</v>
      </c>
      <c r="P113" s="79">
        <f>SUM(P102:P111)</f>
        <v>59.5</v>
      </c>
      <c r="Q113" s="79">
        <f t="shared" ref="Q113:X113" si="50">SUM(Q102:Q111)</f>
        <v>54</v>
      </c>
      <c r="R113" s="79">
        <f t="shared" si="50"/>
        <v>50.5</v>
      </c>
      <c r="S113" s="79">
        <f t="shared" si="50"/>
        <v>50</v>
      </c>
      <c r="T113" s="79">
        <f t="shared" si="50"/>
        <v>49</v>
      </c>
      <c r="U113" s="79">
        <f t="shared" si="50"/>
        <v>54.5</v>
      </c>
      <c r="V113" s="79">
        <f t="shared" si="50"/>
        <v>40.5</v>
      </c>
      <c r="W113" s="79">
        <f t="shared" si="50"/>
        <v>48</v>
      </c>
      <c r="X113" s="79">
        <f t="shared" si="50"/>
        <v>44</v>
      </c>
      <c r="Y113" s="80"/>
    </row>
    <row r="114" spans="1:25" ht="15.75" x14ac:dyDescent="0.25">
      <c r="A114" s="101" t="s">
        <v>61</v>
      </c>
      <c r="B114" s="102"/>
      <c r="C114" s="43">
        <f>AVERAGE(C111:C113)</f>
        <v>3.6666666666666665</v>
      </c>
      <c r="D114" s="43">
        <f t="shared" ref="D114:L114" si="51">AVERAGE(D111:D113)</f>
        <v>3.6666666666666665</v>
      </c>
      <c r="E114" s="43">
        <f t="shared" si="51"/>
        <v>3.3333333333333335</v>
      </c>
      <c r="F114" s="43">
        <f t="shared" si="51"/>
        <v>2.3333333333333335</v>
      </c>
      <c r="G114" s="43">
        <f t="shared" si="51"/>
        <v>2.3333333333333335</v>
      </c>
      <c r="H114" s="43">
        <f t="shared" si="51"/>
        <v>3.3333333333333335</v>
      </c>
      <c r="I114" s="43">
        <f t="shared" si="51"/>
        <v>4</v>
      </c>
      <c r="J114" s="43">
        <f t="shared" si="51"/>
        <v>3</v>
      </c>
      <c r="K114" s="43">
        <f t="shared" si="51"/>
        <v>3.6666666666666665</v>
      </c>
      <c r="L114" s="43">
        <f t="shared" si="51"/>
        <v>3</v>
      </c>
      <c r="M114" s="46"/>
    </row>
    <row r="115" spans="1:25" ht="15.75" x14ac:dyDescent="0.25">
      <c r="A115" s="95">
        <v>792</v>
      </c>
      <c r="B115" s="41" t="s">
        <v>58</v>
      </c>
      <c r="C115" s="42">
        <v>2</v>
      </c>
      <c r="D115" s="42">
        <v>2</v>
      </c>
      <c r="E115" s="42">
        <v>3</v>
      </c>
      <c r="F115" s="42">
        <v>1</v>
      </c>
      <c r="G115" s="42">
        <v>2</v>
      </c>
      <c r="H115" s="42">
        <v>4</v>
      </c>
      <c r="I115" s="42">
        <v>3</v>
      </c>
      <c r="J115" s="42">
        <v>4</v>
      </c>
      <c r="K115" s="42">
        <v>4</v>
      </c>
      <c r="L115" s="42">
        <v>4</v>
      </c>
      <c r="M115" s="42">
        <f t="shared" si="40"/>
        <v>29</v>
      </c>
      <c r="O115" s="53" t="s">
        <v>63</v>
      </c>
      <c r="P115" s="54">
        <f>(12/900*SUMSQ(P113:X113)-(3*10*10))</f>
        <v>3.4399999999999977</v>
      </c>
    </row>
    <row r="116" spans="1:25" ht="15.75" x14ac:dyDescent="0.25">
      <c r="A116" s="100"/>
      <c r="B116" s="41" t="s">
        <v>59</v>
      </c>
      <c r="C116" s="42">
        <v>3</v>
      </c>
      <c r="D116" s="42">
        <v>3</v>
      </c>
      <c r="E116" s="42">
        <v>4</v>
      </c>
      <c r="F116" s="42">
        <v>3</v>
      </c>
      <c r="G116" s="42">
        <v>2</v>
      </c>
      <c r="H116" s="42">
        <v>5</v>
      </c>
      <c r="I116" s="42">
        <v>4</v>
      </c>
      <c r="J116" s="42">
        <v>3</v>
      </c>
      <c r="K116" s="42">
        <v>3</v>
      </c>
      <c r="L116" s="42">
        <v>3</v>
      </c>
      <c r="M116" s="42">
        <f t="shared" si="40"/>
        <v>33</v>
      </c>
      <c r="O116" s="53" t="s">
        <v>64</v>
      </c>
      <c r="P116" s="54">
        <f>CHIINV(0.05,8)</f>
        <v>15.507313055865453</v>
      </c>
    </row>
    <row r="117" spans="1:25" ht="15.75" x14ac:dyDescent="0.25">
      <c r="A117" s="96"/>
      <c r="B117" s="41" t="s">
        <v>60</v>
      </c>
      <c r="C117" s="42">
        <v>2</v>
      </c>
      <c r="D117" s="42">
        <v>3</v>
      </c>
      <c r="E117" s="42">
        <v>3</v>
      </c>
      <c r="F117" s="42">
        <v>3</v>
      </c>
      <c r="G117" s="42">
        <v>1</v>
      </c>
      <c r="H117" s="42">
        <v>4</v>
      </c>
      <c r="I117" s="42">
        <v>4</v>
      </c>
      <c r="J117" s="42">
        <v>4</v>
      </c>
      <c r="K117" s="42">
        <v>4</v>
      </c>
      <c r="L117" s="42">
        <v>4</v>
      </c>
      <c r="M117" s="42">
        <f t="shared" si="40"/>
        <v>32</v>
      </c>
    </row>
    <row r="118" spans="1:25" ht="15.75" x14ac:dyDescent="0.25">
      <c r="A118" s="101" t="s">
        <v>61</v>
      </c>
      <c r="B118" s="102"/>
      <c r="C118" s="43">
        <f t="shared" ref="C118:L118" si="52">AVERAGE(C115:C117)</f>
        <v>2.3333333333333335</v>
      </c>
      <c r="D118" s="43">
        <f t="shared" si="52"/>
        <v>2.6666666666666665</v>
      </c>
      <c r="E118" s="43">
        <v>5</v>
      </c>
      <c r="F118" s="43">
        <f t="shared" si="52"/>
        <v>2.3333333333333335</v>
      </c>
      <c r="G118" s="43">
        <f t="shared" si="52"/>
        <v>1.6666666666666667</v>
      </c>
      <c r="H118" s="43">
        <f t="shared" si="52"/>
        <v>4.333333333333333</v>
      </c>
      <c r="I118" s="43">
        <f t="shared" si="52"/>
        <v>3.6666666666666665</v>
      </c>
      <c r="J118" s="43">
        <f t="shared" si="52"/>
        <v>3.6666666666666665</v>
      </c>
      <c r="K118" s="43">
        <f t="shared" si="52"/>
        <v>3.6666666666666665</v>
      </c>
      <c r="L118" s="43">
        <f t="shared" si="52"/>
        <v>3.6666666666666665</v>
      </c>
      <c r="M118" s="46"/>
    </row>
    <row r="119" spans="1:25" ht="15.75" x14ac:dyDescent="0.25">
      <c r="A119" s="95">
        <v>752</v>
      </c>
      <c r="B119" s="41" t="s">
        <v>58</v>
      </c>
      <c r="C119" s="42">
        <v>3</v>
      </c>
      <c r="D119" s="42">
        <v>4</v>
      </c>
      <c r="E119" s="42">
        <v>3</v>
      </c>
      <c r="F119" s="42">
        <v>5</v>
      </c>
      <c r="G119" s="42">
        <v>2</v>
      </c>
      <c r="H119" s="42">
        <v>4</v>
      </c>
      <c r="I119" s="42">
        <v>3</v>
      </c>
      <c r="J119" s="42">
        <v>4</v>
      </c>
      <c r="K119" s="42">
        <v>5</v>
      </c>
      <c r="L119" s="42">
        <v>4</v>
      </c>
      <c r="M119" s="42">
        <f t="shared" si="40"/>
        <v>37</v>
      </c>
    </row>
    <row r="120" spans="1:25" ht="15.75" x14ac:dyDescent="0.25">
      <c r="A120" s="100"/>
      <c r="B120" s="41" t="s">
        <v>59</v>
      </c>
      <c r="C120" s="42">
        <v>4</v>
      </c>
      <c r="D120" s="42">
        <v>3</v>
      </c>
      <c r="E120" s="42">
        <v>4</v>
      </c>
      <c r="F120" s="42">
        <v>3</v>
      </c>
      <c r="G120" s="42">
        <v>4</v>
      </c>
      <c r="H120" s="42">
        <v>2</v>
      </c>
      <c r="I120" s="42">
        <v>3</v>
      </c>
      <c r="J120" s="42">
        <v>3</v>
      </c>
      <c r="K120" s="42">
        <v>4</v>
      </c>
      <c r="L120" s="42">
        <v>4</v>
      </c>
      <c r="M120" s="42">
        <f t="shared" si="40"/>
        <v>34</v>
      </c>
    </row>
    <row r="121" spans="1:25" ht="15.75" x14ac:dyDescent="0.25">
      <c r="A121" s="96"/>
      <c r="B121" s="41" t="s">
        <v>60</v>
      </c>
      <c r="C121" s="42">
        <v>1</v>
      </c>
      <c r="D121" s="42">
        <v>2</v>
      </c>
      <c r="E121" s="42">
        <v>3</v>
      </c>
      <c r="F121" s="42">
        <v>3</v>
      </c>
      <c r="G121" s="42">
        <v>2</v>
      </c>
      <c r="H121" s="42">
        <v>2</v>
      </c>
      <c r="I121" s="42">
        <v>2</v>
      </c>
      <c r="J121" s="42">
        <v>4</v>
      </c>
      <c r="K121" s="42">
        <v>2</v>
      </c>
      <c r="L121" s="42">
        <v>3</v>
      </c>
      <c r="M121" s="42">
        <f t="shared" si="40"/>
        <v>24</v>
      </c>
    </row>
    <row r="122" spans="1:25" ht="15.75" x14ac:dyDescent="0.25">
      <c r="A122" s="101" t="s">
        <v>61</v>
      </c>
      <c r="B122" s="102"/>
      <c r="C122" s="43">
        <f t="shared" ref="C122:L122" si="53">AVERAGE(C119:C121)</f>
        <v>2.6666666666666665</v>
      </c>
      <c r="D122" s="43">
        <f t="shared" si="53"/>
        <v>3</v>
      </c>
      <c r="E122" s="43">
        <f t="shared" si="53"/>
        <v>3.3333333333333335</v>
      </c>
      <c r="F122" s="43">
        <f t="shared" si="53"/>
        <v>3.6666666666666665</v>
      </c>
      <c r="G122" s="43">
        <f t="shared" si="53"/>
        <v>2.6666666666666665</v>
      </c>
      <c r="H122" s="43">
        <f t="shared" si="53"/>
        <v>2.6666666666666665</v>
      </c>
      <c r="I122" s="43">
        <f t="shared" si="53"/>
        <v>2.6666666666666665</v>
      </c>
      <c r="J122" s="43">
        <f t="shared" si="53"/>
        <v>3.6666666666666665</v>
      </c>
      <c r="K122" s="43">
        <f t="shared" si="53"/>
        <v>3.6666666666666665</v>
      </c>
      <c r="L122" s="43">
        <f t="shared" si="53"/>
        <v>3.6666666666666665</v>
      </c>
      <c r="M122" s="44"/>
    </row>
  </sheetData>
  <mergeCells count="87">
    <mergeCell ref="A114:B114"/>
    <mergeCell ref="A115:A117"/>
    <mergeCell ref="A118:B118"/>
    <mergeCell ref="A119:A121"/>
    <mergeCell ref="A122:B122"/>
    <mergeCell ref="Y3:Y4"/>
    <mergeCell ref="P3:X3"/>
    <mergeCell ref="O18:O19"/>
    <mergeCell ref="P18:X18"/>
    <mergeCell ref="Y18:Y19"/>
    <mergeCell ref="O3:O4"/>
    <mergeCell ref="A111:A113"/>
    <mergeCell ref="A95:A97"/>
    <mergeCell ref="A98:B98"/>
    <mergeCell ref="A99:A101"/>
    <mergeCell ref="A102:B102"/>
    <mergeCell ref="A103:A105"/>
    <mergeCell ref="A106:B106"/>
    <mergeCell ref="A107:A109"/>
    <mergeCell ref="A110:B110"/>
    <mergeCell ref="A94:B94"/>
    <mergeCell ref="A84:M84"/>
    <mergeCell ref="A85:A86"/>
    <mergeCell ref="B85:B86"/>
    <mergeCell ref="C85:L85"/>
    <mergeCell ref="M85:M86"/>
    <mergeCell ref="A87:A89"/>
    <mergeCell ref="A90:B90"/>
    <mergeCell ref="A91:A93"/>
    <mergeCell ref="P44:X44"/>
    <mergeCell ref="Y44:Y45"/>
    <mergeCell ref="A81:B81"/>
    <mergeCell ref="A58:A60"/>
    <mergeCell ref="A61:B61"/>
    <mergeCell ref="A62:A64"/>
    <mergeCell ref="A65:B65"/>
    <mergeCell ref="A66:A68"/>
    <mergeCell ref="A69:B69"/>
    <mergeCell ref="A70:A72"/>
    <mergeCell ref="A73:B73"/>
    <mergeCell ref="A74:A76"/>
    <mergeCell ref="A77:B77"/>
    <mergeCell ref="A78:A80"/>
    <mergeCell ref="A44:A45"/>
    <mergeCell ref="B44:B45"/>
    <mergeCell ref="C44:L44"/>
    <mergeCell ref="M44:M45"/>
    <mergeCell ref="O44:O45"/>
    <mergeCell ref="A54:A56"/>
    <mergeCell ref="A57:B57"/>
    <mergeCell ref="A46:A48"/>
    <mergeCell ref="A49:B49"/>
    <mergeCell ref="A50:A52"/>
    <mergeCell ref="A53:B53"/>
    <mergeCell ref="A43:M43"/>
    <mergeCell ref="A20:B20"/>
    <mergeCell ref="A21:A23"/>
    <mergeCell ref="A24:B24"/>
    <mergeCell ref="A25:A27"/>
    <mergeCell ref="A28:B28"/>
    <mergeCell ref="A29:A31"/>
    <mergeCell ref="A32:B32"/>
    <mergeCell ref="A33:A35"/>
    <mergeCell ref="A36:B36"/>
    <mergeCell ref="A37:A39"/>
    <mergeCell ref="A40:B40"/>
    <mergeCell ref="A13:A15"/>
    <mergeCell ref="A16:B16"/>
    <mergeCell ref="A17:A19"/>
    <mergeCell ref="A5:A7"/>
    <mergeCell ref="A8:B8"/>
    <mergeCell ref="A9:A11"/>
    <mergeCell ref="A12:B12"/>
    <mergeCell ref="A2:M2"/>
    <mergeCell ref="A3:A4"/>
    <mergeCell ref="B3:B4"/>
    <mergeCell ref="C3:L3"/>
    <mergeCell ref="M3:M4"/>
    <mergeCell ref="O100:O101"/>
    <mergeCell ref="P100:X100"/>
    <mergeCell ref="Y100:Y101"/>
    <mergeCell ref="O59:O60"/>
    <mergeCell ref="P59:X59"/>
    <mergeCell ref="Y59:Y60"/>
    <mergeCell ref="P85:X85"/>
    <mergeCell ref="Y85:Y86"/>
    <mergeCell ref="O85:O8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033DF-DCC1-4043-A6B2-318FC0B83B2A}">
  <dimension ref="A1:P25"/>
  <sheetViews>
    <sheetView workbookViewId="0">
      <selection activeCell="N14" sqref="N14"/>
    </sheetView>
  </sheetViews>
  <sheetFormatPr defaultRowHeight="15" x14ac:dyDescent="0.25"/>
  <cols>
    <col min="1" max="1" width="52.85546875" customWidth="1"/>
    <col min="4" max="4" width="3.85546875" customWidth="1"/>
    <col min="7" max="7" width="52.85546875" customWidth="1"/>
    <col min="10" max="10" width="3.140625" customWidth="1"/>
    <col min="13" max="13" width="52.42578125" customWidth="1"/>
    <col min="16" max="16" width="3.28515625" customWidth="1"/>
  </cols>
  <sheetData>
    <row r="1" spans="1:16" ht="15.75" x14ac:dyDescent="0.25">
      <c r="A1" s="63" t="s">
        <v>71</v>
      </c>
      <c r="G1" s="64" t="s">
        <v>69</v>
      </c>
      <c r="M1" s="63" t="s">
        <v>70</v>
      </c>
    </row>
    <row r="2" spans="1:16" ht="31.5" x14ac:dyDescent="0.25">
      <c r="A2" s="55" t="s">
        <v>0</v>
      </c>
      <c r="B2" s="48" t="s">
        <v>62</v>
      </c>
      <c r="C2" s="56" t="s">
        <v>65</v>
      </c>
      <c r="D2" s="52"/>
      <c r="G2" s="55" t="s">
        <v>0</v>
      </c>
      <c r="H2" s="48" t="s">
        <v>62</v>
      </c>
      <c r="I2" s="56" t="s">
        <v>65</v>
      </c>
      <c r="J2" s="48"/>
      <c r="M2" s="55" t="s">
        <v>0</v>
      </c>
      <c r="N2" s="48" t="s">
        <v>62</v>
      </c>
      <c r="O2" s="56" t="s">
        <v>65</v>
      </c>
      <c r="P2" s="48"/>
    </row>
    <row r="3" spans="1:16" ht="15.75" x14ac:dyDescent="0.25">
      <c r="A3" s="76" t="s">
        <v>75</v>
      </c>
      <c r="B3" s="57">
        <v>3.0010000000000003</v>
      </c>
      <c r="C3" s="57">
        <v>49.5</v>
      </c>
      <c r="D3" s="103" t="s">
        <v>66</v>
      </c>
      <c r="G3" s="76" t="s">
        <v>75</v>
      </c>
      <c r="H3" s="60">
        <v>3.367</v>
      </c>
      <c r="I3" s="60">
        <v>49</v>
      </c>
      <c r="J3" s="104" t="s">
        <v>43</v>
      </c>
      <c r="M3" s="76" t="s">
        <v>75</v>
      </c>
      <c r="N3" s="60">
        <v>3.1</v>
      </c>
      <c r="O3" s="60">
        <v>59.5</v>
      </c>
      <c r="P3" s="60" t="s">
        <v>31</v>
      </c>
    </row>
    <row r="4" spans="1:16" ht="15.75" x14ac:dyDescent="0.25">
      <c r="A4" s="76" t="s">
        <v>76</v>
      </c>
      <c r="B4" s="57">
        <v>3.0669999999999993</v>
      </c>
      <c r="C4" s="57">
        <v>40</v>
      </c>
      <c r="D4" s="103" t="s">
        <v>43</v>
      </c>
      <c r="G4" s="76" t="s">
        <v>76</v>
      </c>
      <c r="H4" s="60">
        <v>3.4670000000000001</v>
      </c>
      <c r="I4" s="60">
        <v>49</v>
      </c>
      <c r="J4" s="104" t="s">
        <v>43</v>
      </c>
      <c r="M4" s="76" t="s">
        <v>76</v>
      </c>
      <c r="N4" s="60">
        <v>3.5000000000000009</v>
      </c>
      <c r="O4" s="60">
        <v>54</v>
      </c>
      <c r="P4" s="60" t="s">
        <v>31</v>
      </c>
    </row>
    <row r="5" spans="1:16" ht="15.75" x14ac:dyDescent="0.25">
      <c r="A5" s="76" t="s">
        <v>77</v>
      </c>
      <c r="B5" s="57">
        <v>3.3659999999999997</v>
      </c>
      <c r="C5" s="57">
        <v>57.5</v>
      </c>
      <c r="D5" s="103" t="s">
        <v>67</v>
      </c>
      <c r="G5" s="76" t="s">
        <v>77</v>
      </c>
      <c r="H5" s="60">
        <v>3.5670000000000002</v>
      </c>
      <c r="I5" s="60">
        <v>59</v>
      </c>
      <c r="J5" s="104" t="s">
        <v>32</v>
      </c>
      <c r="M5" s="76" t="s">
        <v>77</v>
      </c>
      <c r="N5" s="60">
        <v>3.4000000000000008</v>
      </c>
      <c r="O5" s="60">
        <v>50.5</v>
      </c>
      <c r="P5" s="60" t="s">
        <v>31</v>
      </c>
    </row>
    <row r="6" spans="1:16" ht="15.75" x14ac:dyDescent="0.25">
      <c r="A6" s="76" t="s">
        <v>78</v>
      </c>
      <c r="B6" s="57">
        <v>3.0339999999999998</v>
      </c>
      <c r="C6" s="57">
        <v>34</v>
      </c>
      <c r="D6" s="103" t="s">
        <v>31</v>
      </c>
      <c r="G6" s="76" t="s">
        <v>78</v>
      </c>
      <c r="H6" s="60">
        <v>3.1330000000000005</v>
      </c>
      <c r="I6" s="60">
        <v>33.5</v>
      </c>
      <c r="J6" s="104" t="s">
        <v>31</v>
      </c>
      <c r="M6" s="76" t="s">
        <v>78</v>
      </c>
      <c r="N6" s="60">
        <v>3.4340000000000002</v>
      </c>
      <c r="O6" s="60">
        <v>50</v>
      </c>
      <c r="P6" s="60" t="s">
        <v>31</v>
      </c>
    </row>
    <row r="7" spans="1:16" ht="15.75" x14ac:dyDescent="0.25">
      <c r="A7" s="76" t="s">
        <v>79</v>
      </c>
      <c r="B7" s="57">
        <v>3.165</v>
      </c>
      <c r="C7" s="57">
        <v>40</v>
      </c>
      <c r="D7" s="103" t="s">
        <v>43</v>
      </c>
      <c r="G7" s="76" t="s">
        <v>79</v>
      </c>
      <c r="H7" s="60">
        <v>3.3669999999999995</v>
      </c>
      <c r="I7" s="60">
        <v>46.5</v>
      </c>
      <c r="J7" s="104" t="s">
        <v>43</v>
      </c>
      <c r="M7" s="76" t="s">
        <v>79</v>
      </c>
      <c r="N7" s="60">
        <v>3.367</v>
      </c>
      <c r="O7" s="60">
        <v>49</v>
      </c>
      <c r="P7" s="60" t="s">
        <v>31</v>
      </c>
    </row>
    <row r="8" spans="1:16" ht="15.75" x14ac:dyDescent="0.25">
      <c r="A8" s="76" t="s">
        <v>80</v>
      </c>
      <c r="B8" s="57">
        <v>3.3679999999999999</v>
      </c>
      <c r="C8" s="57">
        <v>49</v>
      </c>
      <c r="D8" s="103" t="s">
        <v>43</v>
      </c>
      <c r="G8" s="76" t="s">
        <v>80</v>
      </c>
      <c r="H8" s="60">
        <v>3.1320000000000001</v>
      </c>
      <c r="I8" s="60">
        <v>33</v>
      </c>
      <c r="J8" s="104" t="s">
        <v>31</v>
      </c>
      <c r="M8" s="76" t="s">
        <v>80</v>
      </c>
      <c r="N8" s="60">
        <v>3.5330000000000004</v>
      </c>
      <c r="O8" s="60">
        <v>54.5</v>
      </c>
      <c r="P8" s="60" t="s">
        <v>31</v>
      </c>
    </row>
    <row r="9" spans="1:16" ht="15.75" x14ac:dyDescent="0.25">
      <c r="A9" s="76" t="s">
        <v>81</v>
      </c>
      <c r="B9" s="57">
        <v>3.6</v>
      </c>
      <c r="C9" s="57">
        <v>55.5</v>
      </c>
      <c r="D9" s="103" t="s">
        <v>67</v>
      </c>
      <c r="G9" s="76" t="s">
        <v>81</v>
      </c>
      <c r="H9" s="60">
        <v>3.5659999999999998</v>
      </c>
      <c r="I9" s="60">
        <v>54.5</v>
      </c>
      <c r="J9" s="104" t="s">
        <v>32</v>
      </c>
      <c r="M9" s="76" t="s">
        <v>81</v>
      </c>
      <c r="N9" s="60">
        <v>3.2329999999999997</v>
      </c>
      <c r="O9" s="60">
        <v>40.5</v>
      </c>
      <c r="P9" s="60" t="s">
        <v>31</v>
      </c>
    </row>
    <row r="10" spans="1:16" ht="15.75" x14ac:dyDescent="0.25">
      <c r="A10" s="76" t="s">
        <v>82</v>
      </c>
      <c r="B10" s="57">
        <v>3.8329999999999997</v>
      </c>
      <c r="C10" s="57">
        <v>58</v>
      </c>
      <c r="D10" s="103" t="s">
        <v>67</v>
      </c>
      <c r="G10" s="76" t="s">
        <v>82</v>
      </c>
      <c r="H10" s="60">
        <v>3.8659999999999997</v>
      </c>
      <c r="I10" s="60">
        <v>66.5</v>
      </c>
      <c r="J10" s="104" t="s">
        <v>32</v>
      </c>
      <c r="M10" s="76" t="s">
        <v>82</v>
      </c>
      <c r="N10" s="60">
        <v>3.3010000000000006</v>
      </c>
      <c r="O10" s="60">
        <v>48</v>
      </c>
      <c r="P10" s="60" t="s">
        <v>31</v>
      </c>
    </row>
    <row r="11" spans="1:16" ht="15.75" x14ac:dyDescent="0.25">
      <c r="A11" s="76" t="s">
        <v>83</v>
      </c>
      <c r="B11" s="58">
        <v>3.8339999999999996</v>
      </c>
      <c r="C11" s="57">
        <v>66.5</v>
      </c>
      <c r="D11" s="103" t="s">
        <v>33</v>
      </c>
      <c r="G11" s="76" t="s">
        <v>83</v>
      </c>
      <c r="H11" s="66">
        <v>3.7330000000000005</v>
      </c>
      <c r="I11" s="60">
        <v>59</v>
      </c>
      <c r="J11" s="104" t="s">
        <v>32</v>
      </c>
      <c r="M11" s="76" t="s">
        <v>83</v>
      </c>
      <c r="N11" s="60">
        <v>3.1690000000000005</v>
      </c>
      <c r="O11" s="60">
        <v>44</v>
      </c>
      <c r="P11" s="60" t="s">
        <v>31</v>
      </c>
    </row>
    <row r="12" spans="1:16" ht="15.75" x14ac:dyDescent="0.25">
      <c r="A12" s="59" t="s">
        <v>68</v>
      </c>
      <c r="B12" s="62"/>
      <c r="C12" s="61">
        <f>1.645*SQRT(10*9*(9+1)/6)</f>
        <v>20.147053134391641</v>
      </c>
      <c r="D12" s="62"/>
      <c r="G12" s="67" t="s">
        <v>68</v>
      </c>
      <c r="H12" s="68"/>
      <c r="I12" s="70">
        <f>1.645*SQRT(10*9*(9+1)/6)</f>
        <v>20.147053134391641</v>
      </c>
      <c r="J12" s="68"/>
      <c r="M12" s="55" t="s">
        <v>68</v>
      </c>
      <c r="N12" s="69"/>
      <c r="O12" s="70">
        <f>1.645*SQRT(10*9*(9+1)/6)</f>
        <v>20.147053134391641</v>
      </c>
      <c r="P12" s="69"/>
    </row>
    <row r="14" spans="1:16" ht="15.75" x14ac:dyDescent="0.25">
      <c r="A14" s="75"/>
    </row>
    <row r="15" spans="1:16" ht="15.75" x14ac:dyDescent="0.25">
      <c r="A15" s="71"/>
      <c r="B15" s="57"/>
      <c r="C15" s="72"/>
      <c r="D15" s="65"/>
    </row>
    <row r="16" spans="1:16" ht="15.75" x14ac:dyDescent="0.25">
      <c r="A16" s="65"/>
      <c r="B16" s="57"/>
      <c r="C16" s="60"/>
      <c r="D16" s="65"/>
    </row>
    <row r="17" spans="1:4" ht="15.75" x14ac:dyDescent="0.25">
      <c r="A17" s="65"/>
      <c r="B17" s="57"/>
      <c r="C17" s="60"/>
      <c r="D17" s="65"/>
    </row>
    <row r="18" spans="1:4" ht="15.75" x14ac:dyDescent="0.25">
      <c r="A18" s="65"/>
      <c r="B18" s="57"/>
      <c r="C18" s="60"/>
      <c r="D18" s="65"/>
    </row>
    <row r="19" spans="1:4" ht="15.75" x14ac:dyDescent="0.25">
      <c r="A19" s="65"/>
      <c r="B19" s="57"/>
      <c r="C19" s="60"/>
      <c r="D19" s="65"/>
    </row>
    <row r="20" spans="1:4" ht="15.75" x14ac:dyDescent="0.25">
      <c r="A20" s="65"/>
      <c r="B20" s="57"/>
      <c r="C20" s="60"/>
      <c r="D20" s="65"/>
    </row>
    <row r="21" spans="1:4" ht="15.75" x14ac:dyDescent="0.25">
      <c r="A21" s="65"/>
      <c r="B21" s="57"/>
      <c r="C21" s="60"/>
      <c r="D21" s="65"/>
    </row>
    <row r="22" spans="1:4" ht="15.75" x14ac:dyDescent="0.25">
      <c r="A22" s="65"/>
      <c r="B22" s="57"/>
      <c r="C22" s="60"/>
      <c r="D22" s="65"/>
    </row>
    <row r="23" spans="1:4" ht="15.75" x14ac:dyDescent="0.25">
      <c r="A23" s="65"/>
      <c r="B23" s="57"/>
      <c r="C23" s="60"/>
      <c r="D23" s="65"/>
    </row>
    <row r="24" spans="1:4" ht="15.75" x14ac:dyDescent="0.25">
      <c r="A24" s="65"/>
      <c r="B24" s="60"/>
      <c r="C24" s="60"/>
      <c r="D24" s="65"/>
    </row>
    <row r="25" spans="1:4" ht="15.75" x14ac:dyDescent="0.25">
      <c r="A25" s="73"/>
      <c r="B25" s="74"/>
      <c r="C25" s="60"/>
      <c r="D25" s="74"/>
    </row>
  </sheetData>
  <sortState xmlns:xlrd2="http://schemas.microsoft.com/office/spreadsheetml/2017/richdata2" ref="B15:B23">
    <sortCondition ref="B15:B2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E8154-0F1D-440F-AB98-CC84A1FD9ACE}">
  <dimension ref="C1:AB63"/>
  <sheetViews>
    <sheetView topLeftCell="H1" zoomScale="71" zoomScaleNormal="71" workbookViewId="0">
      <selection activeCell="AB9" sqref="AB9"/>
    </sheetView>
  </sheetViews>
  <sheetFormatPr defaultRowHeight="15.75" x14ac:dyDescent="0.25"/>
  <cols>
    <col min="1" max="3" width="9.140625" style="17"/>
    <col min="4" max="4" width="19.42578125" style="17" customWidth="1"/>
    <col min="5" max="5" width="8.85546875" style="17" customWidth="1"/>
    <col min="6" max="6" width="11.140625" style="17" customWidth="1"/>
    <col min="7" max="7" width="10" style="17" customWidth="1"/>
    <col min="8" max="8" width="8.5703125" style="17" customWidth="1"/>
    <col min="9" max="9" width="9.42578125" style="17" customWidth="1"/>
    <col min="10" max="10" width="10" style="17" customWidth="1"/>
    <col min="11" max="11" width="8" style="17" customWidth="1"/>
    <col min="12" max="12" width="10.28515625" style="17" customWidth="1"/>
    <col min="13" max="13" width="9.5703125" style="17" customWidth="1"/>
    <col min="14" max="27" width="9.140625" style="17"/>
    <col min="28" max="28" width="81.7109375" style="17" customWidth="1"/>
    <col min="29" max="16384" width="9.140625" style="17"/>
  </cols>
  <sheetData>
    <row r="1" spans="3:28" ht="16.5" thickBot="1" x14ac:dyDescent="0.3"/>
    <row r="2" spans="3:28" x14ac:dyDescent="0.25">
      <c r="C2" s="105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7"/>
    </row>
    <row r="3" spans="3:28" ht="31.5" customHeight="1" x14ac:dyDescent="0.25">
      <c r="C3" s="108"/>
      <c r="D3" s="86" t="s">
        <v>84</v>
      </c>
      <c r="E3" s="109" t="s">
        <v>85</v>
      </c>
      <c r="F3" s="109" t="s">
        <v>86</v>
      </c>
      <c r="G3" s="83" t="s">
        <v>4</v>
      </c>
      <c r="H3" s="85"/>
      <c r="I3" s="83" t="s">
        <v>5</v>
      </c>
      <c r="J3" s="85"/>
      <c r="K3" s="83" t="s">
        <v>6</v>
      </c>
      <c r="L3" s="85"/>
      <c r="M3" s="83" t="s">
        <v>7</v>
      </c>
      <c r="N3" s="85"/>
      <c r="O3" s="83" t="s">
        <v>8</v>
      </c>
      <c r="P3" s="85"/>
      <c r="Q3" s="83" t="s">
        <v>9</v>
      </c>
      <c r="R3" s="85"/>
      <c r="S3" s="83" t="s">
        <v>10</v>
      </c>
      <c r="T3" s="85"/>
      <c r="U3" s="132" t="s">
        <v>11</v>
      </c>
      <c r="V3" s="133"/>
      <c r="W3" s="83" t="s">
        <v>12</v>
      </c>
      <c r="X3" s="85"/>
      <c r="Y3" s="110"/>
    </row>
    <row r="4" spans="3:28" ht="47.25" x14ac:dyDescent="0.25">
      <c r="C4" s="108"/>
      <c r="D4" s="87"/>
      <c r="E4" s="111"/>
      <c r="F4" s="111"/>
      <c r="G4" s="112" t="s">
        <v>87</v>
      </c>
      <c r="H4" s="112" t="s">
        <v>88</v>
      </c>
      <c r="I4" s="112" t="s">
        <v>87</v>
      </c>
      <c r="J4" s="112" t="s">
        <v>88</v>
      </c>
      <c r="K4" s="112" t="s">
        <v>87</v>
      </c>
      <c r="L4" s="112" t="s">
        <v>88</v>
      </c>
      <c r="M4" s="112" t="s">
        <v>87</v>
      </c>
      <c r="N4" s="112" t="s">
        <v>88</v>
      </c>
      <c r="O4" s="112" t="s">
        <v>87</v>
      </c>
      <c r="P4" s="112" t="s">
        <v>88</v>
      </c>
      <c r="Q4" s="112" t="s">
        <v>87</v>
      </c>
      <c r="R4" s="112" t="s">
        <v>88</v>
      </c>
      <c r="S4" s="112" t="s">
        <v>87</v>
      </c>
      <c r="T4" s="112" t="s">
        <v>88</v>
      </c>
      <c r="U4" s="112" t="s">
        <v>87</v>
      </c>
      <c r="V4" s="112" t="s">
        <v>88</v>
      </c>
      <c r="W4" s="112" t="s">
        <v>87</v>
      </c>
      <c r="X4" s="112" t="s">
        <v>88</v>
      </c>
      <c r="Y4" s="110"/>
    </row>
    <row r="5" spans="3:28" x14ac:dyDescent="0.25">
      <c r="C5" s="108"/>
      <c r="D5" s="113" t="s">
        <v>89</v>
      </c>
      <c r="E5" s="4">
        <f>P54</f>
        <v>0.87000000000000011</v>
      </c>
      <c r="F5" s="4">
        <f>E5/E14</f>
        <v>0.10369487485101311</v>
      </c>
      <c r="G5" s="4">
        <f>(E22-M22)/(E22-M22)</f>
        <v>1</v>
      </c>
      <c r="H5" s="4">
        <f>F5*G5</f>
        <v>0.10369487485101311</v>
      </c>
      <c r="I5" s="4">
        <f>(F22-M22)/(E22-M22)</f>
        <v>0.38964843750000011</v>
      </c>
      <c r="J5" s="4">
        <f t="shared" ref="J5:J13" si="0">F5*I5</f>
        <v>4.0404545962455317E-2</v>
      </c>
      <c r="K5" s="4">
        <f>(G22-M22)/(E22-M22)</f>
        <v>0.38476562500000006</v>
      </c>
      <c r="L5" s="4">
        <f t="shared" ref="L5:L13" si="1">F5*K5</f>
        <v>3.9898223331346849E-2</v>
      </c>
      <c r="M5" s="4">
        <f>(H22-M22)/(E22-M22)</f>
        <v>0.21923828125000006</v>
      </c>
      <c r="N5" s="4">
        <f t="shared" ref="N5:N13" si="2">F5*M5</f>
        <v>2.2733886136769972E-2</v>
      </c>
      <c r="O5" s="4">
        <f>(I22-M22)/(E22-M22)</f>
        <v>0.21728515625000008</v>
      </c>
      <c r="P5" s="4">
        <f t="shared" ref="P5:P13" si="3">F5*O5</f>
        <v>2.2531357084326589E-2</v>
      </c>
      <c r="Q5" s="4">
        <f>(J22-M22)/(E22-M22)</f>
        <v>0.20361328125000006</v>
      </c>
      <c r="R5" s="4">
        <f t="shared" ref="R5:R13" si="4">F5*Q5</f>
        <v>2.1113653717222892E-2</v>
      </c>
      <c r="S5" s="4">
        <f>(K22-M22)/(E22-M22)</f>
        <v>3.613281250000009E-2</v>
      </c>
      <c r="T5" s="4">
        <f t="shared" ref="T5:T13" si="5">F5*S5</f>
        <v>3.7467874702026317E-3</v>
      </c>
      <c r="U5" s="4">
        <f>(L22-M22)/(E22-M22)</f>
        <v>2.7343750000000104E-2</v>
      </c>
      <c r="V5" s="4">
        <f t="shared" ref="V5:V13" si="6">F5*U5</f>
        <v>2.8354067342074006E-3</v>
      </c>
      <c r="W5" s="4">
        <f>(M22-M22)/(E22-M22)</f>
        <v>0</v>
      </c>
      <c r="X5" s="4">
        <f t="shared" ref="X5:X13" si="7">F5*W5</f>
        <v>0</v>
      </c>
      <c r="Y5" s="110"/>
    </row>
    <row r="6" spans="3:28" x14ac:dyDescent="0.25">
      <c r="C6" s="108"/>
      <c r="D6" s="113" t="s">
        <v>90</v>
      </c>
      <c r="E6" s="4">
        <f>P55</f>
        <v>0.91000000000000014</v>
      </c>
      <c r="F6" s="4">
        <f>E6/E14</f>
        <v>0.10846245530393327</v>
      </c>
      <c r="G6" s="4">
        <f>(E23-F23)/(I23-F23)</f>
        <v>0.19076305220883535</v>
      </c>
      <c r="H6" s="4">
        <f t="shared" ref="H6:H13" si="8">F6*G6</f>
        <v>2.0690629023842694E-2</v>
      </c>
      <c r="I6" s="4">
        <f>(F23-F23)/(I23-F23)</f>
        <v>0</v>
      </c>
      <c r="J6" s="4">
        <f t="shared" si="0"/>
        <v>0</v>
      </c>
      <c r="K6" s="4">
        <f>(G23-F23)/(I23-F23)</f>
        <v>0.36947791164658628</v>
      </c>
      <c r="L6" s="4">
        <f t="shared" si="1"/>
        <v>4.0074481477758467E-2</v>
      </c>
      <c r="M6" s="4">
        <f>(H23-F23)/(I23-F23)</f>
        <v>0.99598393574297184</v>
      </c>
      <c r="N6" s="4">
        <f t="shared" si="2"/>
        <v>0.10802686311395762</v>
      </c>
      <c r="O6" s="4">
        <f>(I23-F23)/(I23-F23)</f>
        <v>1</v>
      </c>
      <c r="P6" s="4">
        <f t="shared" si="3"/>
        <v>0.10846245530393327</v>
      </c>
      <c r="Q6" s="4">
        <f>(J23-F23)/(I23-F23)</f>
        <v>0.50602409638554213</v>
      </c>
      <c r="R6" s="4">
        <f t="shared" si="4"/>
        <v>5.488461593693008E-2</v>
      </c>
      <c r="S6" s="4">
        <f>(K23-F23)/(I23-F23)</f>
        <v>0.61044176706827302</v>
      </c>
      <c r="T6" s="4">
        <f t="shared" si="5"/>
        <v>6.6210012876296603E-2</v>
      </c>
      <c r="U6" s="4">
        <f>(L23-F23)/(I23-F23)</f>
        <v>0.62449799196787137</v>
      </c>
      <c r="V6" s="4">
        <f t="shared" si="6"/>
        <v>6.7734585541211326E-2</v>
      </c>
      <c r="W6" s="4">
        <f>(M23-F23)/(I23-F23)</f>
        <v>0.33734939759036137</v>
      </c>
      <c r="X6" s="4">
        <f t="shared" si="7"/>
        <v>3.6589743957953384E-2</v>
      </c>
      <c r="Y6" s="110"/>
    </row>
    <row r="7" spans="3:28" x14ac:dyDescent="0.25">
      <c r="C7" s="108"/>
      <c r="D7" s="113" t="s">
        <v>91</v>
      </c>
      <c r="E7" s="4">
        <f>P56</f>
        <v>1.3000000000000003</v>
      </c>
      <c r="F7" s="4">
        <f>E7/E14</f>
        <v>0.15494636471990467</v>
      </c>
      <c r="G7" s="4">
        <f>(E24-E24)/(L24-E24)</f>
        <v>0</v>
      </c>
      <c r="H7" s="4">
        <f t="shared" si="8"/>
        <v>0</v>
      </c>
      <c r="I7" s="4">
        <f>(F24-E24)/(L24-E24)</f>
        <v>0.2132701421800948</v>
      </c>
      <c r="J7" s="4">
        <f t="shared" si="0"/>
        <v>3.3045433234102896E-2</v>
      </c>
      <c r="K7" s="4">
        <f>(G24-E24)/(L24-E24)</f>
        <v>0.29573459715639822</v>
      </c>
      <c r="L7" s="4">
        <f t="shared" si="1"/>
        <v>4.582300075128936E-2</v>
      </c>
      <c r="M7" s="4">
        <f>(H24-E24)/(L24-E24)</f>
        <v>0.59431279620853084</v>
      </c>
      <c r="N7" s="4">
        <f t="shared" si="2"/>
        <v>9.2086607279033394E-2</v>
      </c>
      <c r="O7" s="4">
        <f>(I24-E24)/(L24-E24)</f>
        <v>0.63886255924170621</v>
      </c>
      <c r="P7" s="4">
        <f t="shared" si="3"/>
        <v>9.8989431110157108E-2</v>
      </c>
      <c r="Q7" s="4">
        <f>(J24-E24)/(L24-E24)</f>
        <v>0.49099526066350713</v>
      </c>
      <c r="R7" s="4">
        <f t="shared" si="4"/>
        <v>7.6077930734512439E-2</v>
      </c>
      <c r="S7" s="4">
        <f>(K24-E24)/(L24-E24)</f>
        <v>0.81611374407582959</v>
      </c>
      <c r="T7" s="4">
        <f t="shared" si="5"/>
        <v>0.12645385784250043</v>
      </c>
      <c r="U7" s="4">
        <f>(L24-E24)/(L24-E24)</f>
        <v>1</v>
      </c>
      <c r="V7" s="4">
        <f t="shared" si="6"/>
        <v>0.15494636471990467</v>
      </c>
      <c r="W7" s="4">
        <f>(M24-E24)/(L24-E24)</f>
        <v>0.69668246445497639</v>
      </c>
      <c r="X7" s="4">
        <f t="shared" si="7"/>
        <v>0.10794841523140279</v>
      </c>
      <c r="Y7" s="110"/>
    </row>
    <row r="8" spans="3:28" ht="18.75" x14ac:dyDescent="0.25">
      <c r="C8" s="108"/>
      <c r="D8" s="135" t="s">
        <v>72</v>
      </c>
      <c r="E8" s="4">
        <f>P57</f>
        <v>0.86</v>
      </c>
      <c r="F8" s="4">
        <f>E8/E14</f>
        <v>0.10250297973778306</v>
      </c>
      <c r="G8" s="4">
        <f>(E25-E25)/(M25-E25)</f>
        <v>0</v>
      </c>
      <c r="H8" s="4">
        <f t="shared" si="8"/>
        <v>0</v>
      </c>
      <c r="I8" s="4">
        <f>(F25-E25)/(M25-E25)</f>
        <v>0.10374503499148854</v>
      </c>
      <c r="J8" s="4">
        <f t="shared" si="0"/>
        <v>1.0634175219628145E-2</v>
      </c>
      <c r="K8" s="4">
        <f>(G25-E25)/(M25-E25)</f>
        <v>0.30423680726309826</v>
      </c>
      <c r="L8" s="4">
        <f t="shared" si="1"/>
        <v>3.1185179290377174E-2</v>
      </c>
      <c r="M8" s="4">
        <f>(H25-E25)/(M25-E25)</f>
        <v>0.34149801399659552</v>
      </c>
      <c r="N8" s="4">
        <f t="shared" si="2"/>
        <v>3.5004564009186188E-2</v>
      </c>
      <c r="O8" s="4">
        <f>(I25-E25)/(M25-E25)</f>
        <v>0.44259504444864772</v>
      </c>
      <c r="P8" s="4">
        <f t="shared" si="3"/>
        <v>4.5367310873162932E-2</v>
      </c>
      <c r="Q8" s="4">
        <f>(J25-E25)/(M25-E25)</f>
        <v>0.51938717609230201</v>
      </c>
      <c r="R8" s="4">
        <f t="shared" si="4"/>
        <v>5.3238733187053598E-2</v>
      </c>
      <c r="S8" s="4">
        <f>(K25-E25)/(M25-E25)</f>
        <v>0.6243616417628145</v>
      </c>
      <c r="T8" s="4">
        <f t="shared" si="5"/>
        <v>6.3998928714662742E-2</v>
      </c>
      <c r="U8" s="4">
        <f>(L25-E25)/(M25-E25)</f>
        <v>0.75449215055797236</v>
      </c>
      <c r="V8" s="4">
        <f t="shared" si="6"/>
        <v>7.7337693620960213E-2</v>
      </c>
      <c r="W8" s="4">
        <f>(M25-E25)/(M25-E25)</f>
        <v>1</v>
      </c>
      <c r="X8" s="4">
        <f t="shared" si="7"/>
        <v>0.10250297973778306</v>
      </c>
      <c r="Y8" s="110"/>
      <c r="AA8" s="138" t="s">
        <v>103</v>
      </c>
      <c r="AB8" s="139" t="s">
        <v>104</v>
      </c>
    </row>
    <row r="9" spans="3:28" x14ac:dyDescent="0.25">
      <c r="C9" s="108"/>
      <c r="D9" s="113" t="s">
        <v>92</v>
      </c>
      <c r="E9" s="4">
        <f>P58</f>
        <v>0.86</v>
      </c>
      <c r="F9" s="4">
        <f>E9/E14</f>
        <v>0.10250297973778306</v>
      </c>
      <c r="G9" s="4">
        <f>(E26-I26)/(G26-I26)</f>
        <v>0.50000000000000011</v>
      </c>
      <c r="H9" s="4">
        <f t="shared" si="8"/>
        <v>5.1251489868891546E-2</v>
      </c>
      <c r="I9" s="4">
        <f>(F26-I26)/(G26-I26)</f>
        <v>0.50000000000000011</v>
      </c>
      <c r="J9" s="4">
        <f t="shared" si="0"/>
        <v>5.1251489868891546E-2</v>
      </c>
      <c r="K9" s="4">
        <f>(G26-I26)/(G26-I26)</f>
        <v>1</v>
      </c>
      <c r="L9" s="4">
        <f t="shared" si="1"/>
        <v>0.10250297973778306</v>
      </c>
      <c r="M9" s="4">
        <f>(H26-I26)/(G26-I26)</f>
        <v>0.50000000000000011</v>
      </c>
      <c r="N9" s="4">
        <f t="shared" si="2"/>
        <v>5.1251489868891546E-2</v>
      </c>
      <c r="O9" s="4">
        <f>(I26-I26)/(G26-I26)</f>
        <v>0</v>
      </c>
      <c r="P9" s="4">
        <f t="shared" si="3"/>
        <v>0</v>
      </c>
      <c r="Q9" s="4">
        <f>(J26-I26)/(G26-I26)</f>
        <v>0.50000000000000011</v>
      </c>
      <c r="R9" s="4">
        <f t="shared" si="4"/>
        <v>5.1251489868891546E-2</v>
      </c>
      <c r="S9" s="4">
        <f>(K26-I26)/(G26-I26)</f>
        <v>0.50000000000000011</v>
      </c>
      <c r="T9" s="4">
        <f t="shared" si="5"/>
        <v>5.1251489868891546E-2</v>
      </c>
      <c r="U9" s="4">
        <f>(L26-I26)/(G26-I26)</f>
        <v>1</v>
      </c>
      <c r="V9" s="4">
        <f t="shared" si="6"/>
        <v>0.10250297973778306</v>
      </c>
      <c r="W9" s="4">
        <f>(M26-I26)/(G26-I26)</f>
        <v>0.50000000000000011</v>
      </c>
      <c r="X9" s="4">
        <f t="shared" si="7"/>
        <v>5.1251489868891546E-2</v>
      </c>
      <c r="Y9" s="110"/>
    </row>
    <row r="10" spans="3:28" x14ac:dyDescent="0.25">
      <c r="C10" s="108"/>
      <c r="D10" s="113" t="s">
        <v>93</v>
      </c>
      <c r="E10" s="4">
        <f>P59</f>
        <v>0.86</v>
      </c>
      <c r="F10" s="4">
        <f>E10/E14</f>
        <v>0.10250297973778306</v>
      </c>
      <c r="G10" s="4">
        <f>(E27-E27)/(M27-E27)</f>
        <v>0</v>
      </c>
      <c r="H10" s="4">
        <f t="shared" si="8"/>
        <v>0</v>
      </c>
      <c r="I10" s="4">
        <f>(F27-E27)/(M27-E27)</f>
        <v>0.4615384615384614</v>
      </c>
      <c r="J10" s="4">
        <f t="shared" si="0"/>
        <v>4.7309067571284474E-2</v>
      </c>
      <c r="K10" s="4">
        <f>(G27-E27)/(M27-E27)</f>
        <v>0.3406593406593405</v>
      </c>
      <c r="L10" s="4">
        <f t="shared" si="1"/>
        <v>3.4918597493090918E-2</v>
      </c>
      <c r="M10" s="4">
        <f>(H27-E27)/(M27-E27)</f>
        <v>0.41391941391941411</v>
      </c>
      <c r="N10" s="4">
        <f t="shared" si="2"/>
        <v>4.2427973298056747E-2</v>
      </c>
      <c r="O10" s="4">
        <f>(I27-E27)/(M27-E27)</f>
        <v>0.53479853479853501</v>
      </c>
      <c r="P10" s="4">
        <f t="shared" si="3"/>
        <v>5.4818443376250303E-2</v>
      </c>
      <c r="Q10" s="4">
        <f>(J27-E27)/(M27-E27)</f>
        <v>0.53479853479853501</v>
      </c>
      <c r="R10" s="4">
        <f t="shared" si="4"/>
        <v>5.4818443376250303E-2</v>
      </c>
      <c r="S10" s="4">
        <f>(K27-E27)/(M27-E27)</f>
        <v>0.56043956043956078</v>
      </c>
      <c r="T10" s="4">
        <f t="shared" si="5"/>
        <v>5.7446724907988349E-2</v>
      </c>
      <c r="U10" s="4">
        <f>(L27-E27)/(M27-E27)</f>
        <v>0.87912087912087911</v>
      </c>
      <c r="V10" s="4">
        <f t="shared" si="6"/>
        <v>9.0112509659589501E-2</v>
      </c>
      <c r="W10" s="4">
        <f>(M27-E27)/(M27-E27)</f>
        <v>1</v>
      </c>
      <c r="X10" s="4">
        <f t="shared" si="7"/>
        <v>0.10250297973778306</v>
      </c>
      <c r="Y10" s="110"/>
    </row>
    <row r="11" spans="3:28" x14ac:dyDescent="0.25">
      <c r="C11" s="108"/>
      <c r="D11" s="113" t="s">
        <v>94</v>
      </c>
      <c r="E11" s="4">
        <f>P60</f>
        <v>0.93</v>
      </c>
      <c r="F11" s="4">
        <f>E11/E14</f>
        <v>0.11084624553039332</v>
      </c>
      <c r="G11" s="4">
        <f>(E28-E28)/(M28-E28)</f>
        <v>0</v>
      </c>
      <c r="H11" s="4">
        <f t="shared" si="8"/>
        <v>0</v>
      </c>
      <c r="I11" s="4">
        <f>(F28-E28)/(M28-E28)</f>
        <v>8.4337349397590161E-2</v>
      </c>
      <c r="J11" s="4">
        <f t="shared" si="0"/>
        <v>9.3484785387078478E-3</v>
      </c>
      <c r="K11" s="4">
        <f>(G28-E28)/(M28-E28)</f>
        <v>0.44578313253012058</v>
      </c>
      <c r="L11" s="4">
        <f t="shared" si="1"/>
        <v>4.9413386561741615E-2</v>
      </c>
      <c r="M11" s="4">
        <f>(H28-E28)/(M28-E28)</f>
        <v>3.6144578313252775E-2</v>
      </c>
      <c r="N11" s="4">
        <f t="shared" si="2"/>
        <v>4.0064908023033467E-3</v>
      </c>
      <c r="O11" s="4">
        <f>(I28-E28)/(M28-E28)</f>
        <v>0.20481927710843364</v>
      </c>
      <c r="P11" s="4">
        <f t="shared" si="3"/>
        <v>2.2703447879719105E-2</v>
      </c>
      <c r="Q11" s="4">
        <f>(J28-E28)/(M28-E28)</f>
        <v>0.44578313253012058</v>
      </c>
      <c r="R11" s="4">
        <f t="shared" si="4"/>
        <v>4.9413386561741615E-2</v>
      </c>
      <c r="S11" s="4">
        <f>(K28-E28)/(M28-E28)</f>
        <v>0.72289156626506024</v>
      </c>
      <c r="T11" s="4">
        <f t="shared" si="5"/>
        <v>8.0129816046067462E-2</v>
      </c>
      <c r="U11" s="4">
        <f>(L28-E28)/(M28-E28)</f>
        <v>1</v>
      </c>
      <c r="V11" s="4">
        <f t="shared" si="6"/>
        <v>0.11084624553039332</v>
      </c>
      <c r="W11" s="4">
        <f>(M28-E28)/(M28-E28)</f>
        <v>1</v>
      </c>
      <c r="X11" s="4">
        <f t="shared" si="7"/>
        <v>0.11084624553039332</v>
      </c>
      <c r="Y11" s="110"/>
    </row>
    <row r="12" spans="3:28" x14ac:dyDescent="0.25">
      <c r="C12" s="108"/>
      <c r="D12" s="113" t="s">
        <v>95</v>
      </c>
      <c r="E12" s="4">
        <f>P61</f>
        <v>0.90000000000000013</v>
      </c>
      <c r="F12" s="4">
        <f>E12/E14</f>
        <v>0.10727056019070323</v>
      </c>
      <c r="G12" s="4">
        <f>(E29-H29)/(L29-H29)</f>
        <v>0.32432432432432451</v>
      </c>
      <c r="H12" s="4">
        <f t="shared" si="8"/>
        <v>3.4790451953741607E-2</v>
      </c>
      <c r="I12" s="4">
        <f>(F29-H29)/(L29-H29)</f>
        <v>0.45945945945945976</v>
      </c>
      <c r="J12" s="4">
        <f t="shared" si="0"/>
        <v>4.9286473601133952E-2</v>
      </c>
      <c r="K12" s="4">
        <f>(G29-H29)/(L29-H29)</f>
        <v>0.59459459459459441</v>
      </c>
      <c r="L12" s="4">
        <f t="shared" si="1"/>
        <v>6.3782495248526222E-2</v>
      </c>
      <c r="M12" s="4">
        <f>(H29-H29)/(L29-H29)</f>
        <v>0</v>
      </c>
      <c r="N12" s="4">
        <f t="shared" si="2"/>
        <v>0</v>
      </c>
      <c r="O12" s="4">
        <f>(I29-H29)/(L29-H29)</f>
        <v>0.32432432432432451</v>
      </c>
      <c r="P12" s="4">
        <f t="shared" si="3"/>
        <v>3.4790451953741607E-2</v>
      </c>
      <c r="Q12" s="4">
        <f>(J29-H29)/(L29-H29)</f>
        <v>0</v>
      </c>
      <c r="R12" s="4">
        <f t="shared" si="4"/>
        <v>0</v>
      </c>
      <c r="S12" s="4">
        <f>(K29-H29)/(L29-H29)</f>
        <v>0.59459459459459441</v>
      </c>
      <c r="T12" s="4">
        <f t="shared" si="5"/>
        <v>6.3782495248526222E-2</v>
      </c>
      <c r="U12" s="4">
        <f>(L29-H29)/(L29-H29)</f>
        <v>1</v>
      </c>
      <c r="V12" s="4">
        <f t="shared" si="6"/>
        <v>0.10727056019070323</v>
      </c>
      <c r="W12" s="4">
        <f>(M29-H29)/(L29-H29)</f>
        <v>0.81081081081081074</v>
      </c>
      <c r="X12" s="4">
        <f t="shared" si="7"/>
        <v>8.6976129884353964E-2</v>
      </c>
      <c r="Y12" s="110"/>
    </row>
    <row r="13" spans="3:28" x14ac:dyDescent="0.25">
      <c r="C13" s="108"/>
      <c r="D13" s="113" t="s">
        <v>96</v>
      </c>
      <c r="E13" s="4">
        <f>P62</f>
        <v>0.9</v>
      </c>
      <c r="F13" s="4">
        <f>E13/E14</f>
        <v>0.10727056019070322</v>
      </c>
      <c r="G13" s="4">
        <f>(E30-E30)/(J30-E30)</f>
        <v>0</v>
      </c>
      <c r="H13" s="4">
        <f t="shared" si="8"/>
        <v>0</v>
      </c>
      <c r="I13" s="4">
        <f>(F30-E30)/(J30-E30)</f>
        <v>0.93023255813953531</v>
      </c>
      <c r="J13" s="4">
        <f t="shared" si="0"/>
        <v>9.9786567619258859E-2</v>
      </c>
      <c r="K13" s="4">
        <f>(G30-E30)/(J30-E30)</f>
        <v>0.69767441860465118</v>
      </c>
      <c r="L13" s="4">
        <f t="shared" si="1"/>
        <v>7.4839925714444103E-2</v>
      </c>
      <c r="M13" s="4">
        <f>(H30-E30)/(J30-E30)</f>
        <v>0.76744186046511698</v>
      </c>
      <c r="N13" s="4">
        <f t="shared" si="2"/>
        <v>8.2323918285888587E-2</v>
      </c>
      <c r="O13" s="4">
        <f>(I30-E30)/(J30-E30)</f>
        <v>0.6279069767441865</v>
      </c>
      <c r="P13" s="4">
        <f t="shared" si="3"/>
        <v>6.7355933142999744E-2</v>
      </c>
      <c r="Q13" s="4">
        <f>(J30-E30)/(J30-E30)</f>
        <v>1</v>
      </c>
      <c r="R13" s="4">
        <f t="shared" si="4"/>
        <v>0.10727056019070322</v>
      </c>
      <c r="S13" s="4">
        <f>(K30-E30)/(J30-E30)</f>
        <v>0.30232558139534876</v>
      </c>
      <c r="T13" s="4">
        <f t="shared" si="5"/>
        <v>3.2430634476259101E-2</v>
      </c>
      <c r="U13" s="4">
        <f>(L30-E30)/(J30-E30)</f>
        <v>0.4651162790697671</v>
      </c>
      <c r="V13" s="4">
        <f t="shared" si="6"/>
        <v>4.9893283809629367E-2</v>
      </c>
      <c r="W13" s="4">
        <f>(M30-E30)/(J30-E30)</f>
        <v>0.16279069767441834</v>
      </c>
      <c r="X13" s="4">
        <f t="shared" si="7"/>
        <v>1.7462649333370262E-2</v>
      </c>
      <c r="Y13" s="110"/>
    </row>
    <row r="14" spans="3:28" x14ac:dyDescent="0.25">
      <c r="C14" s="108"/>
      <c r="D14" s="113" t="s">
        <v>2</v>
      </c>
      <c r="E14" s="4">
        <f>SUM(E5:E13)</f>
        <v>8.39</v>
      </c>
      <c r="F14" s="5"/>
      <c r="G14" s="5"/>
      <c r="H14" s="4">
        <f>SUM(H5:H13)</f>
        <v>0.21042744569748897</v>
      </c>
      <c r="I14" s="5"/>
      <c r="J14" s="4">
        <f>SUM(J5:J13)</f>
        <v>0.34106623161546301</v>
      </c>
      <c r="K14" s="5"/>
      <c r="L14" s="4">
        <f>SUM(L5:L13)</f>
        <v>0.48243826960635772</v>
      </c>
      <c r="M14" s="5"/>
      <c r="N14" s="4">
        <f>SUM(N5:N13)</f>
        <v>0.43786179279408743</v>
      </c>
      <c r="O14" s="5"/>
      <c r="P14" s="4">
        <f>SUM(P5:P13)</f>
        <v>0.45501883072429067</v>
      </c>
      <c r="Q14" s="5"/>
      <c r="R14" s="4">
        <f>SUM(R5:R13)</f>
        <v>0.46806881357330565</v>
      </c>
      <c r="S14" s="5"/>
      <c r="T14" s="4">
        <f>SUM(T5:T13)</f>
        <v>0.54545074745139499</v>
      </c>
      <c r="U14" s="5"/>
      <c r="V14" s="134">
        <f>SUM(V5:V13)</f>
        <v>0.76347962954438209</v>
      </c>
      <c r="W14" s="5"/>
      <c r="X14" s="4">
        <f>SUM(X5:X13)</f>
        <v>0.61608063328193141</v>
      </c>
      <c r="Y14" s="110"/>
    </row>
    <row r="15" spans="3:28" ht="16.5" thickBot="1" x14ac:dyDescent="0.3">
      <c r="C15" s="114"/>
      <c r="D15" s="115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7"/>
    </row>
    <row r="16" spans="3:28" ht="16.5" thickBot="1" x14ac:dyDescent="0.3"/>
    <row r="17" spans="3:26" x14ac:dyDescent="0.25">
      <c r="C17" s="105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7"/>
    </row>
    <row r="18" spans="3:26" x14ac:dyDescent="0.25">
      <c r="C18" s="108"/>
      <c r="D18" s="118" t="s">
        <v>97</v>
      </c>
      <c r="E18" s="118"/>
      <c r="F18" s="118"/>
      <c r="G18" s="118"/>
      <c r="H18" s="118"/>
      <c r="I18" s="118"/>
      <c r="J18" s="118"/>
      <c r="K18" s="118"/>
      <c r="L18" s="118"/>
      <c r="M18" s="118"/>
      <c r="N18" s="110"/>
    </row>
    <row r="19" spans="3:26" x14ac:dyDescent="0.25">
      <c r="C19" s="108"/>
      <c r="N19" s="110"/>
    </row>
    <row r="20" spans="3:26" x14ac:dyDescent="0.25">
      <c r="C20" s="108"/>
      <c r="D20" s="119" t="s">
        <v>84</v>
      </c>
      <c r="E20" s="120" t="s">
        <v>98</v>
      </c>
      <c r="F20" s="121"/>
      <c r="G20" s="121"/>
      <c r="H20" s="121"/>
      <c r="I20" s="121"/>
      <c r="J20" s="121"/>
      <c r="K20" s="121"/>
      <c r="L20" s="121"/>
      <c r="M20" s="122"/>
      <c r="N20" s="110"/>
    </row>
    <row r="21" spans="3:26" x14ac:dyDescent="0.25">
      <c r="C21" s="108"/>
      <c r="D21" s="123"/>
      <c r="E21" s="124" t="s">
        <v>4</v>
      </c>
      <c r="F21" s="124" t="s">
        <v>5</v>
      </c>
      <c r="G21" s="124" t="s">
        <v>6</v>
      </c>
      <c r="H21" s="124" t="s">
        <v>7</v>
      </c>
      <c r="I21" s="124" t="s">
        <v>8</v>
      </c>
      <c r="J21" s="124" t="s">
        <v>9</v>
      </c>
      <c r="K21" s="124" t="s">
        <v>10</v>
      </c>
      <c r="L21" s="124" t="s">
        <v>11</v>
      </c>
      <c r="M21" s="124" t="s">
        <v>12</v>
      </c>
      <c r="N21" s="110"/>
    </row>
    <row r="22" spans="3:26" x14ac:dyDescent="0.25">
      <c r="C22" s="108"/>
      <c r="D22" s="125" t="s">
        <v>89</v>
      </c>
      <c r="E22" s="126">
        <v>71.31</v>
      </c>
      <c r="F22" s="126">
        <v>58.81</v>
      </c>
      <c r="G22" s="126">
        <v>58.71</v>
      </c>
      <c r="H22" s="126">
        <v>55.32</v>
      </c>
      <c r="I22" s="126">
        <v>55.28</v>
      </c>
      <c r="J22" s="126">
        <v>55</v>
      </c>
      <c r="K22" s="126">
        <v>51.57</v>
      </c>
      <c r="L22" s="126">
        <v>51.39</v>
      </c>
      <c r="M22" s="126">
        <v>50.83</v>
      </c>
      <c r="N22" s="110"/>
    </row>
    <row r="23" spans="3:26" x14ac:dyDescent="0.25">
      <c r="C23" s="108"/>
      <c r="D23" s="125" t="s">
        <v>90</v>
      </c>
      <c r="E23" s="126">
        <v>-5.43</v>
      </c>
      <c r="F23" s="126">
        <v>-6.38</v>
      </c>
      <c r="G23" s="126">
        <v>-4.54</v>
      </c>
      <c r="H23" s="126">
        <v>-1.42</v>
      </c>
      <c r="I23" s="126">
        <v>-1.4</v>
      </c>
      <c r="J23" s="126">
        <v>-3.86</v>
      </c>
      <c r="K23" s="126">
        <v>-3.34</v>
      </c>
      <c r="L23" s="126">
        <v>-3.27</v>
      </c>
      <c r="M23" s="126">
        <v>-4.7</v>
      </c>
      <c r="N23" s="110"/>
    </row>
    <row r="24" spans="3:26" x14ac:dyDescent="0.25">
      <c r="C24" s="108"/>
      <c r="D24" s="125" t="s">
        <v>91</v>
      </c>
      <c r="E24" s="126">
        <v>8.35</v>
      </c>
      <c r="F24" s="126">
        <v>10.6</v>
      </c>
      <c r="G24" s="126">
        <v>11.47</v>
      </c>
      <c r="H24" s="126">
        <v>14.62</v>
      </c>
      <c r="I24" s="126">
        <v>15.09</v>
      </c>
      <c r="J24" s="126">
        <v>13.53</v>
      </c>
      <c r="K24" s="126">
        <v>16.96</v>
      </c>
      <c r="L24" s="126">
        <v>18.899999999999999</v>
      </c>
      <c r="M24" s="126">
        <v>15.7</v>
      </c>
      <c r="N24" s="110"/>
    </row>
    <row r="25" spans="3:26" ht="20.25" x14ac:dyDescent="0.25">
      <c r="C25" s="108"/>
      <c r="D25" s="125" t="s">
        <v>72</v>
      </c>
      <c r="E25" s="126">
        <v>198.21</v>
      </c>
      <c r="F25" s="126">
        <v>187.24</v>
      </c>
      <c r="G25" s="126">
        <v>166.04</v>
      </c>
      <c r="H25" s="126">
        <v>162.1</v>
      </c>
      <c r="I25" s="126">
        <v>151.41</v>
      </c>
      <c r="J25" s="126">
        <v>143.29</v>
      </c>
      <c r="K25" s="126">
        <v>132.19</v>
      </c>
      <c r="L25" s="126">
        <v>118.43</v>
      </c>
      <c r="M25" s="126">
        <v>92.47</v>
      </c>
      <c r="N25" s="110"/>
      <c r="P25" s="138" t="s">
        <v>103</v>
      </c>
      <c r="Q25" s="140" t="s">
        <v>105</v>
      </c>
      <c r="R25" s="140"/>
      <c r="S25" s="140"/>
      <c r="T25" s="140"/>
      <c r="U25" s="140"/>
      <c r="V25" s="140"/>
      <c r="W25" s="141"/>
      <c r="X25" s="141"/>
      <c r="Y25" s="137"/>
      <c r="Z25" s="137"/>
    </row>
    <row r="26" spans="3:26" x14ac:dyDescent="0.25">
      <c r="C26" s="108"/>
      <c r="D26" s="125" t="s">
        <v>92</v>
      </c>
      <c r="E26" s="127">
        <v>2.0000000000000001E-4</v>
      </c>
      <c r="F26" s="127">
        <v>2.0000000000000001E-4</v>
      </c>
      <c r="G26" s="127">
        <v>2.9999999999999997E-4</v>
      </c>
      <c r="H26" s="127">
        <v>2.0000000000000001E-4</v>
      </c>
      <c r="I26" s="127">
        <v>1E-4</v>
      </c>
      <c r="J26" s="127">
        <v>2.0000000000000001E-4</v>
      </c>
      <c r="K26" s="127">
        <v>2.0000000000000001E-4</v>
      </c>
      <c r="L26" s="127">
        <v>2.9999999999999997E-4</v>
      </c>
      <c r="M26" s="127">
        <v>2.0000000000000001E-4</v>
      </c>
      <c r="N26" s="110"/>
    </row>
    <row r="27" spans="3:26" x14ac:dyDescent="0.25">
      <c r="C27" s="108"/>
      <c r="D27" s="125" t="s">
        <v>93</v>
      </c>
      <c r="E27" s="126">
        <v>7.27</v>
      </c>
      <c r="F27" s="126">
        <v>8.5299999999999994</v>
      </c>
      <c r="G27" s="126">
        <v>8.1999999999999993</v>
      </c>
      <c r="H27" s="126">
        <v>8.4</v>
      </c>
      <c r="I27" s="126">
        <v>8.73</v>
      </c>
      <c r="J27" s="126">
        <v>8.73</v>
      </c>
      <c r="K27" s="126">
        <v>8.8000000000000007</v>
      </c>
      <c r="L27" s="126">
        <v>9.67</v>
      </c>
      <c r="M27" s="126">
        <v>10</v>
      </c>
      <c r="N27" s="110"/>
    </row>
    <row r="28" spans="3:26" x14ac:dyDescent="0.25">
      <c r="C28" s="108"/>
      <c r="D28" s="125" t="s">
        <v>94</v>
      </c>
      <c r="E28" s="126">
        <v>3</v>
      </c>
      <c r="F28" s="126">
        <v>3.07</v>
      </c>
      <c r="G28" s="126">
        <v>3.37</v>
      </c>
      <c r="H28" s="126">
        <v>3.03</v>
      </c>
      <c r="I28" s="126">
        <v>3.17</v>
      </c>
      <c r="J28" s="126">
        <v>3.37</v>
      </c>
      <c r="K28" s="126">
        <v>3.6</v>
      </c>
      <c r="L28" s="126">
        <v>3.83</v>
      </c>
      <c r="M28" s="126">
        <v>3.83</v>
      </c>
      <c r="N28" s="110"/>
    </row>
    <row r="29" spans="3:26" x14ac:dyDescent="0.25">
      <c r="C29" s="108"/>
      <c r="D29" s="125" t="s">
        <v>95</v>
      </c>
      <c r="E29" s="126">
        <v>3.37</v>
      </c>
      <c r="F29" s="126">
        <v>3.47</v>
      </c>
      <c r="G29" s="126">
        <v>3.57</v>
      </c>
      <c r="H29" s="126">
        <v>3.13</v>
      </c>
      <c r="I29" s="126">
        <v>3.37</v>
      </c>
      <c r="J29" s="126">
        <v>3.13</v>
      </c>
      <c r="K29" s="126">
        <v>3.57</v>
      </c>
      <c r="L29" s="126">
        <v>3.87</v>
      </c>
      <c r="M29" s="126">
        <v>3.73</v>
      </c>
      <c r="N29" s="110"/>
    </row>
    <row r="30" spans="3:26" x14ac:dyDescent="0.25">
      <c r="C30" s="108"/>
      <c r="D30" s="125" t="s">
        <v>96</v>
      </c>
      <c r="E30" s="126">
        <v>3.1</v>
      </c>
      <c r="F30" s="126">
        <v>3.5</v>
      </c>
      <c r="G30" s="126">
        <v>3.4</v>
      </c>
      <c r="H30" s="126">
        <v>3.43</v>
      </c>
      <c r="I30" s="126">
        <v>3.37</v>
      </c>
      <c r="J30" s="126">
        <v>3.53</v>
      </c>
      <c r="K30" s="126">
        <v>3.23</v>
      </c>
      <c r="L30" s="126">
        <v>3.3</v>
      </c>
      <c r="M30" s="126">
        <v>3.17</v>
      </c>
      <c r="N30" s="110"/>
    </row>
    <row r="31" spans="3:26" x14ac:dyDescent="0.25">
      <c r="C31" s="108"/>
      <c r="D31" s="2" t="s">
        <v>101</v>
      </c>
      <c r="E31" s="4">
        <f>H14</f>
        <v>0.21042744569748897</v>
      </c>
      <c r="F31" s="4">
        <f>J14</f>
        <v>0.34106623161546301</v>
      </c>
      <c r="G31" s="4">
        <f>L14</f>
        <v>0.48243826960635772</v>
      </c>
      <c r="H31" s="4">
        <f>N14</f>
        <v>0.43786179279408743</v>
      </c>
      <c r="I31" s="4">
        <f>P14</f>
        <v>0.45501883072429067</v>
      </c>
      <c r="J31" s="4">
        <f>R14</f>
        <v>0.46806881357330565</v>
      </c>
      <c r="K31" s="4">
        <f>T14</f>
        <v>0.54545074745139499</v>
      </c>
      <c r="L31" s="2" t="s">
        <v>102</v>
      </c>
      <c r="M31" s="4">
        <f>X14</f>
        <v>0.61608063328193141</v>
      </c>
      <c r="N31" s="110"/>
    </row>
    <row r="32" spans="3:26" x14ac:dyDescent="0.25">
      <c r="C32" s="108"/>
      <c r="D32" s="131"/>
      <c r="E32" s="131"/>
      <c r="N32" s="110"/>
    </row>
    <row r="33" spans="3:17" x14ac:dyDescent="0.25">
      <c r="C33" s="108"/>
      <c r="D33" s="131"/>
      <c r="E33" s="131"/>
      <c r="N33" s="110"/>
    </row>
    <row r="34" spans="3:17" ht="16.5" thickBot="1" x14ac:dyDescent="0.3">
      <c r="C34" s="114"/>
      <c r="D34" s="136"/>
      <c r="E34" s="136"/>
      <c r="F34" s="128"/>
      <c r="G34" s="128"/>
      <c r="H34" s="128"/>
      <c r="I34" s="128"/>
      <c r="J34" s="128"/>
      <c r="K34" s="128"/>
      <c r="L34" s="128"/>
      <c r="M34" s="128"/>
      <c r="N34" s="117"/>
    </row>
    <row r="35" spans="3:17" ht="16.5" thickBot="1" x14ac:dyDescent="0.3"/>
    <row r="36" spans="3:17" x14ac:dyDescent="0.25">
      <c r="C36" s="105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7"/>
    </row>
    <row r="37" spans="3:17" x14ac:dyDescent="0.25">
      <c r="C37" s="108"/>
      <c r="D37" s="118" t="s">
        <v>99</v>
      </c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0"/>
    </row>
    <row r="38" spans="3:17" x14ac:dyDescent="0.25">
      <c r="C38" s="108"/>
      <c r="Q38" s="110"/>
    </row>
    <row r="39" spans="3:17" x14ac:dyDescent="0.25">
      <c r="C39" s="108"/>
      <c r="D39" s="86" t="s">
        <v>84</v>
      </c>
      <c r="E39" s="83" t="s">
        <v>57</v>
      </c>
      <c r="F39" s="84"/>
      <c r="G39" s="84"/>
      <c r="H39" s="84"/>
      <c r="I39" s="84"/>
      <c r="J39" s="84"/>
      <c r="K39" s="84"/>
      <c r="L39" s="84"/>
      <c r="M39" s="84"/>
      <c r="N39" s="85"/>
      <c r="Q39" s="110"/>
    </row>
    <row r="40" spans="3:17" x14ac:dyDescent="0.25">
      <c r="C40" s="108"/>
      <c r="D40" s="87"/>
      <c r="E40" s="2">
        <v>1</v>
      </c>
      <c r="F40" s="2">
        <v>2</v>
      </c>
      <c r="G40" s="2">
        <v>3</v>
      </c>
      <c r="H40" s="2">
        <v>4</v>
      </c>
      <c r="I40" s="2">
        <v>5</v>
      </c>
      <c r="J40" s="2">
        <v>6</v>
      </c>
      <c r="K40" s="2">
        <v>7</v>
      </c>
      <c r="L40" s="2">
        <v>8</v>
      </c>
      <c r="M40" s="2">
        <v>9</v>
      </c>
      <c r="N40" s="2">
        <v>10</v>
      </c>
      <c r="Q40" s="110"/>
    </row>
    <row r="41" spans="3:17" x14ac:dyDescent="0.25">
      <c r="C41" s="108"/>
      <c r="D41" s="113" t="s">
        <v>89</v>
      </c>
      <c r="E41" s="2">
        <v>5</v>
      </c>
      <c r="F41" s="2">
        <v>4</v>
      </c>
      <c r="G41" s="2">
        <v>5</v>
      </c>
      <c r="H41" s="2">
        <v>3</v>
      </c>
      <c r="I41" s="2">
        <v>4</v>
      </c>
      <c r="J41" s="2">
        <v>2</v>
      </c>
      <c r="K41" s="2">
        <v>3</v>
      </c>
      <c r="L41" s="2">
        <v>3</v>
      </c>
      <c r="M41" s="2">
        <v>4</v>
      </c>
      <c r="N41" s="2">
        <v>4</v>
      </c>
      <c r="Q41" s="110"/>
    </row>
    <row r="42" spans="3:17" x14ac:dyDescent="0.25">
      <c r="C42" s="108"/>
      <c r="D42" s="113" t="s">
        <v>90</v>
      </c>
      <c r="E42" s="2">
        <v>5</v>
      </c>
      <c r="F42" s="2">
        <v>4</v>
      </c>
      <c r="G42" s="2">
        <v>5</v>
      </c>
      <c r="H42" s="2">
        <v>4</v>
      </c>
      <c r="I42" s="2">
        <v>3</v>
      </c>
      <c r="J42" s="2">
        <v>4</v>
      </c>
      <c r="K42" s="2">
        <v>4</v>
      </c>
      <c r="L42" s="2">
        <v>4</v>
      </c>
      <c r="M42" s="2">
        <v>4</v>
      </c>
      <c r="N42" s="2">
        <v>4</v>
      </c>
      <c r="Q42" s="110"/>
    </row>
    <row r="43" spans="3:17" x14ac:dyDescent="0.25">
      <c r="C43" s="108"/>
      <c r="D43" s="113" t="s">
        <v>91</v>
      </c>
      <c r="E43" s="2">
        <v>3</v>
      </c>
      <c r="F43" s="2">
        <v>5</v>
      </c>
      <c r="G43" s="2">
        <v>5</v>
      </c>
      <c r="H43" s="2">
        <v>4</v>
      </c>
      <c r="I43" s="2">
        <v>4</v>
      </c>
      <c r="J43" s="2">
        <v>4</v>
      </c>
      <c r="K43" s="2">
        <v>3</v>
      </c>
      <c r="L43" s="2">
        <v>4</v>
      </c>
      <c r="M43" s="2">
        <v>4</v>
      </c>
      <c r="N43" s="2">
        <v>4</v>
      </c>
      <c r="Q43" s="110"/>
    </row>
    <row r="44" spans="3:17" x14ac:dyDescent="0.25">
      <c r="C44" s="108"/>
      <c r="D44" s="113" t="s">
        <v>72</v>
      </c>
      <c r="E44" s="2">
        <v>4</v>
      </c>
      <c r="F44" s="2">
        <v>4</v>
      </c>
      <c r="G44" s="2">
        <v>4</v>
      </c>
      <c r="H44" s="2">
        <v>3</v>
      </c>
      <c r="I44" s="2">
        <v>2</v>
      </c>
      <c r="J44" s="2">
        <v>5</v>
      </c>
      <c r="K44" s="2">
        <v>3</v>
      </c>
      <c r="L44" s="2">
        <v>3</v>
      </c>
      <c r="M44" s="2">
        <v>4</v>
      </c>
      <c r="N44" s="2">
        <v>4</v>
      </c>
      <c r="Q44" s="110"/>
    </row>
    <row r="45" spans="3:17" x14ac:dyDescent="0.25">
      <c r="C45" s="108"/>
      <c r="D45" s="113" t="s">
        <v>92</v>
      </c>
      <c r="E45" s="2">
        <v>3</v>
      </c>
      <c r="F45" s="2">
        <v>5</v>
      </c>
      <c r="G45" s="2">
        <v>4</v>
      </c>
      <c r="H45" s="2">
        <v>3</v>
      </c>
      <c r="I45" s="2">
        <v>3</v>
      </c>
      <c r="J45" s="2">
        <v>4</v>
      </c>
      <c r="K45" s="2">
        <v>3</v>
      </c>
      <c r="L45" s="2">
        <v>3</v>
      </c>
      <c r="M45" s="2">
        <v>4</v>
      </c>
      <c r="N45" s="2">
        <v>4</v>
      </c>
      <c r="Q45" s="110"/>
    </row>
    <row r="46" spans="3:17" x14ac:dyDescent="0.25">
      <c r="C46" s="108"/>
      <c r="D46" s="113" t="s">
        <v>93</v>
      </c>
      <c r="E46" s="2">
        <v>4</v>
      </c>
      <c r="F46" s="2">
        <v>4</v>
      </c>
      <c r="G46" s="2">
        <v>4</v>
      </c>
      <c r="H46" s="2">
        <v>3</v>
      </c>
      <c r="I46" s="2">
        <v>2</v>
      </c>
      <c r="J46" s="2">
        <v>5</v>
      </c>
      <c r="K46" s="2">
        <v>3</v>
      </c>
      <c r="L46" s="2">
        <v>3</v>
      </c>
      <c r="M46" s="2">
        <v>4</v>
      </c>
      <c r="N46" s="2">
        <v>4</v>
      </c>
      <c r="Q46" s="110"/>
    </row>
    <row r="47" spans="3:17" x14ac:dyDescent="0.25">
      <c r="C47" s="108"/>
      <c r="D47" s="113" t="s">
        <v>94</v>
      </c>
      <c r="E47" s="2">
        <v>4</v>
      </c>
      <c r="F47" s="2">
        <v>5</v>
      </c>
      <c r="G47" s="2">
        <v>5</v>
      </c>
      <c r="H47" s="2">
        <v>4</v>
      </c>
      <c r="I47" s="2">
        <v>4</v>
      </c>
      <c r="J47" s="2">
        <v>5</v>
      </c>
      <c r="K47" s="2">
        <v>4</v>
      </c>
      <c r="L47" s="2">
        <v>4</v>
      </c>
      <c r="M47" s="2">
        <v>4</v>
      </c>
      <c r="N47" s="2">
        <v>4</v>
      </c>
      <c r="Q47" s="110"/>
    </row>
    <row r="48" spans="3:17" x14ac:dyDescent="0.25">
      <c r="C48" s="108"/>
      <c r="D48" s="113" t="s">
        <v>95</v>
      </c>
      <c r="E48" s="2">
        <v>4</v>
      </c>
      <c r="F48" s="2">
        <v>5</v>
      </c>
      <c r="G48" s="2">
        <v>4</v>
      </c>
      <c r="H48" s="2">
        <v>4</v>
      </c>
      <c r="I48" s="2">
        <v>3</v>
      </c>
      <c r="J48" s="2">
        <v>5</v>
      </c>
      <c r="K48" s="2">
        <v>4</v>
      </c>
      <c r="L48" s="2">
        <v>4</v>
      </c>
      <c r="M48" s="2">
        <v>3</v>
      </c>
      <c r="N48" s="2">
        <v>4</v>
      </c>
      <c r="Q48" s="110"/>
    </row>
    <row r="49" spans="3:18" x14ac:dyDescent="0.25">
      <c r="C49" s="108"/>
      <c r="D49" s="113" t="s">
        <v>96</v>
      </c>
      <c r="E49" s="2">
        <v>4</v>
      </c>
      <c r="F49" s="2">
        <v>5</v>
      </c>
      <c r="G49" s="2">
        <v>4</v>
      </c>
      <c r="H49" s="2">
        <v>4</v>
      </c>
      <c r="I49" s="2">
        <v>2</v>
      </c>
      <c r="J49" s="2">
        <v>5</v>
      </c>
      <c r="K49" s="2">
        <v>5</v>
      </c>
      <c r="L49" s="2">
        <v>3</v>
      </c>
      <c r="M49" s="2">
        <v>4</v>
      </c>
      <c r="N49" s="2">
        <v>4</v>
      </c>
      <c r="Q49" s="110"/>
    </row>
    <row r="50" spans="3:18" x14ac:dyDescent="0.25">
      <c r="C50" s="108"/>
      <c r="Q50" s="110"/>
    </row>
    <row r="51" spans="3:18" x14ac:dyDescent="0.25">
      <c r="C51" s="108"/>
      <c r="Q51" s="110"/>
    </row>
    <row r="52" spans="3:18" x14ac:dyDescent="0.25">
      <c r="C52" s="108"/>
      <c r="D52" s="86" t="s">
        <v>84</v>
      </c>
      <c r="E52" s="83" t="s">
        <v>57</v>
      </c>
      <c r="F52" s="84"/>
      <c r="G52" s="84"/>
      <c r="H52" s="84"/>
      <c r="I52" s="84"/>
      <c r="J52" s="84"/>
      <c r="K52" s="84"/>
      <c r="L52" s="84"/>
      <c r="M52" s="84"/>
      <c r="N52" s="85"/>
      <c r="O52" s="86" t="s">
        <v>100</v>
      </c>
      <c r="P52" s="86" t="s">
        <v>61</v>
      </c>
      <c r="Q52" s="110"/>
    </row>
    <row r="53" spans="3:18" x14ac:dyDescent="0.25">
      <c r="C53" s="108"/>
      <c r="D53" s="87"/>
      <c r="E53" s="2">
        <v>1</v>
      </c>
      <c r="F53" s="2">
        <v>2</v>
      </c>
      <c r="G53" s="2">
        <v>3</v>
      </c>
      <c r="H53" s="2">
        <v>4</v>
      </c>
      <c r="I53" s="2">
        <v>5</v>
      </c>
      <c r="J53" s="2">
        <v>6</v>
      </c>
      <c r="K53" s="2">
        <v>7</v>
      </c>
      <c r="L53" s="2">
        <v>8</v>
      </c>
      <c r="M53" s="2">
        <v>9</v>
      </c>
      <c r="N53" s="2">
        <v>10</v>
      </c>
      <c r="O53" s="87"/>
      <c r="P53" s="87"/>
      <c r="Q53" s="110"/>
    </row>
    <row r="54" spans="3:18" x14ac:dyDescent="0.25">
      <c r="C54" s="108"/>
      <c r="D54" s="113" t="s">
        <v>89</v>
      </c>
      <c r="E54" s="129">
        <v>1</v>
      </c>
      <c r="F54" s="129">
        <v>0.9</v>
      </c>
      <c r="G54" s="129">
        <v>1</v>
      </c>
      <c r="H54" s="129">
        <v>0.8</v>
      </c>
      <c r="I54" s="129">
        <v>0.9</v>
      </c>
      <c r="J54" s="129">
        <v>0.7</v>
      </c>
      <c r="K54" s="129">
        <v>0.8</v>
      </c>
      <c r="L54" s="129">
        <v>0.8</v>
      </c>
      <c r="M54" s="129">
        <v>0.9</v>
      </c>
      <c r="N54" s="129">
        <v>0.9</v>
      </c>
      <c r="O54" s="129">
        <f>SUM(E54:N54)</f>
        <v>8.7000000000000011</v>
      </c>
      <c r="P54" s="4">
        <f>AVERAGE(E54:N54)</f>
        <v>0.87000000000000011</v>
      </c>
      <c r="Q54" s="110"/>
    </row>
    <row r="55" spans="3:18" x14ac:dyDescent="0.25">
      <c r="C55" s="108"/>
      <c r="D55" s="113" t="s">
        <v>90</v>
      </c>
      <c r="E55" s="129">
        <v>1</v>
      </c>
      <c r="F55" s="129">
        <v>0.9</v>
      </c>
      <c r="G55" s="129">
        <v>1</v>
      </c>
      <c r="H55" s="129">
        <v>0.9</v>
      </c>
      <c r="I55" s="129">
        <v>0.8</v>
      </c>
      <c r="J55" s="129">
        <v>0.9</v>
      </c>
      <c r="K55" s="129">
        <v>0.9</v>
      </c>
      <c r="L55" s="129">
        <v>0.9</v>
      </c>
      <c r="M55" s="129">
        <v>0.9</v>
      </c>
      <c r="N55" s="129">
        <v>0.9</v>
      </c>
      <c r="O55" s="129">
        <f t="shared" ref="O55:O62" si="9">SUM(E55:N55)</f>
        <v>9.1000000000000014</v>
      </c>
      <c r="P55" s="4">
        <f t="shared" ref="P55:P62" si="10">AVERAGE(E55:N55)</f>
        <v>0.91000000000000014</v>
      </c>
      <c r="Q55" s="110"/>
      <c r="R55" s="22"/>
    </row>
    <row r="56" spans="3:18" x14ac:dyDescent="0.25">
      <c r="C56" s="108"/>
      <c r="D56" s="113" t="s">
        <v>91</v>
      </c>
      <c r="E56" s="129">
        <v>0.8</v>
      </c>
      <c r="F56" s="129">
        <v>1</v>
      </c>
      <c r="G56" s="129">
        <v>5</v>
      </c>
      <c r="H56" s="129">
        <v>0.9</v>
      </c>
      <c r="I56" s="129">
        <v>0.9</v>
      </c>
      <c r="J56" s="129">
        <v>0.9</v>
      </c>
      <c r="K56" s="129">
        <v>0.8</v>
      </c>
      <c r="L56" s="129">
        <v>0.9</v>
      </c>
      <c r="M56" s="129">
        <v>0.9</v>
      </c>
      <c r="N56" s="129">
        <v>0.9</v>
      </c>
      <c r="O56" s="129">
        <f t="shared" si="9"/>
        <v>13.000000000000002</v>
      </c>
      <c r="P56" s="4">
        <f t="shared" si="10"/>
        <v>1.3000000000000003</v>
      </c>
      <c r="Q56" s="110"/>
      <c r="R56" s="22"/>
    </row>
    <row r="57" spans="3:18" x14ac:dyDescent="0.25">
      <c r="C57" s="108"/>
      <c r="D57" s="113" t="s">
        <v>72</v>
      </c>
      <c r="E57" s="129">
        <v>0.9</v>
      </c>
      <c r="F57" s="129">
        <v>0.9</v>
      </c>
      <c r="G57" s="129">
        <v>0.9</v>
      </c>
      <c r="H57" s="129">
        <v>0.8</v>
      </c>
      <c r="I57" s="129">
        <v>0.7</v>
      </c>
      <c r="J57" s="129">
        <v>1</v>
      </c>
      <c r="K57" s="129">
        <v>0.8</v>
      </c>
      <c r="L57" s="129">
        <v>0.8</v>
      </c>
      <c r="M57" s="129">
        <v>0.9</v>
      </c>
      <c r="N57" s="129">
        <v>0.9</v>
      </c>
      <c r="O57" s="129">
        <f t="shared" si="9"/>
        <v>8.6</v>
      </c>
      <c r="P57" s="4">
        <f t="shared" si="10"/>
        <v>0.86</v>
      </c>
      <c r="Q57" s="110"/>
      <c r="R57" s="22"/>
    </row>
    <row r="58" spans="3:18" x14ac:dyDescent="0.25">
      <c r="C58" s="108"/>
      <c r="D58" s="113" t="s">
        <v>92</v>
      </c>
      <c r="E58" s="129">
        <v>0.8</v>
      </c>
      <c r="F58" s="129">
        <v>1</v>
      </c>
      <c r="G58" s="129">
        <v>0.9</v>
      </c>
      <c r="H58" s="129">
        <v>0.8</v>
      </c>
      <c r="I58" s="129">
        <v>0.8</v>
      </c>
      <c r="J58" s="129">
        <v>0.9</v>
      </c>
      <c r="K58" s="129">
        <v>0.8</v>
      </c>
      <c r="L58" s="129">
        <v>0.8</v>
      </c>
      <c r="M58" s="129">
        <v>0.9</v>
      </c>
      <c r="N58" s="129">
        <v>0.9</v>
      </c>
      <c r="O58" s="129">
        <f t="shared" si="9"/>
        <v>8.6</v>
      </c>
      <c r="P58" s="4">
        <f t="shared" si="10"/>
        <v>0.86</v>
      </c>
      <c r="Q58" s="110"/>
      <c r="R58" s="22"/>
    </row>
    <row r="59" spans="3:18" x14ac:dyDescent="0.25">
      <c r="C59" s="108"/>
      <c r="D59" s="113" t="s">
        <v>93</v>
      </c>
      <c r="E59" s="129">
        <v>0.9</v>
      </c>
      <c r="F59" s="129">
        <v>0.9</v>
      </c>
      <c r="G59" s="129">
        <v>0.9</v>
      </c>
      <c r="H59" s="129">
        <v>0.8</v>
      </c>
      <c r="I59" s="129">
        <v>0.7</v>
      </c>
      <c r="J59" s="129">
        <v>1</v>
      </c>
      <c r="K59" s="129">
        <v>0.8</v>
      </c>
      <c r="L59" s="129">
        <v>0.8</v>
      </c>
      <c r="M59" s="129">
        <v>0.9</v>
      </c>
      <c r="N59" s="129">
        <v>0.9</v>
      </c>
      <c r="O59" s="129">
        <f t="shared" si="9"/>
        <v>8.6</v>
      </c>
      <c r="P59" s="4">
        <f t="shared" si="10"/>
        <v>0.86</v>
      </c>
      <c r="Q59" s="110"/>
      <c r="R59" s="22"/>
    </row>
    <row r="60" spans="3:18" x14ac:dyDescent="0.25">
      <c r="C60" s="108"/>
      <c r="D60" s="113" t="s">
        <v>94</v>
      </c>
      <c r="E60" s="129">
        <v>0.9</v>
      </c>
      <c r="F60" s="129">
        <v>1</v>
      </c>
      <c r="G60" s="129">
        <v>1</v>
      </c>
      <c r="H60" s="129">
        <v>0.9</v>
      </c>
      <c r="I60" s="129">
        <v>0.9</v>
      </c>
      <c r="J60" s="129">
        <v>1</v>
      </c>
      <c r="K60" s="129">
        <v>0.9</v>
      </c>
      <c r="L60" s="129">
        <v>0.9</v>
      </c>
      <c r="M60" s="129">
        <v>0.9</v>
      </c>
      <c r="N60" s="129">
        <v>0.9</v>
      </c>
      <c r="O60" s="129">
        <f t="shared" si="9"/>
        <v>9.3000000000000007</v>
      </c>
      <c r="P60" s="4">
        <f t="shared" si="10"/>
        <v>0.93</v>
      </c>
      <c r="Q60" s="110"/>
      <c r="R60" s="22"/>
    </row>
    <row r="61" spans="3:18" x14ac:dyDescent="0.25">
      <c r="C61" s="108"/>
      <c r="D61" s="113" t="s">
        <v>95</v>
      </c>
      <c r="E61" s="129">
        <v>0.9</v>
      </c>
      <c r="F61" s="129">
        <v>1</v>
      </c>
      <c r="G61" s="129">
        <v>0.9</v>
      </c>
      <c r="H61" s="129">
        <v>0.9</v>
      </c>
      <c r="I61" s="129">
        <v>0.8</v>
      </c>
      <c r="J61" s="129">
        <v>1</v>
      </c>
      <c r="K61" s="129">
        <v>0.9</v>
      </c>
      <c r="L61" s="129">
        <v>0.9</v>
      </c>
      <c r="M61" s="129">
        <v>0.8</v>
      </c>
      <c r="N61" s="129">
        <v>0.9</v>
      </c>
      <c r="O61" s="129">
        <f t="shared" si="9"/>
        <v>9.0000000000000018</v>
      </c>
      <c r="P61" s="4">
        <f t="shared" si="10"/>
        <v>0.90000000000000013</v>
      </c>
      <c r="Q61" s="110"/>
      <c r="R61" s="22"/>
    </row>
    <row r="62" spans="3:18" x14ac:dyDescent="0.25">
      <c r="C62" s="108"/>
      <c r="D62" s="113" t="s">
        <v>96</v>
      </c>
      <c r="E62" s="129">
        <v>0.9</v>
      </c>
      <c r="F62" s="129">
        <v>1</v>
      </c>
      <c r="G62" s="129">
        <v>0.9</v>
      </c>
      <c r="H62" s="129">
        <v>0.9</v>
      </c>
      <c r="I62" s="129">
        <v>0.7</v>
      </c>
      <c r="J62" s="129">
        <v>1</v>
      </c>
      <c r="K62" s="129">
        <v>1</v>
      </c>
      <c r="L62" s="129">
        <v>0.8</v>
      </c>
      <c r="M62" s="129">
        <v>0.9</v>
      </c>
      <c r="N62" s="129">
        <v>0.9</v>
      </c>
      <c r="O62" s="129">
        <f t="shared" si="9"/>
        <v>9</v>
      </c>
      <c r="P62" s="4">
        <f t="shared" si="10"/>
        <v>0.9</v>
      </c>
      <c r="Q62" s="110"/>
      <c r="R62" s="22"/>
    </row>
    <row r="63" spans="3:18" ht="16.5" thickBot="1" x14ac:dyDescent="0.3">
      <c r="C63" s="114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28"/>
      <c r="O63" s="128"/>
      <c r="P63" s="128"/>
      <c r="Q63" s="117"/>
      <c r="R63" s="22"/>
    </row>
  </sheetData>
  <mergeCells count="22">
    <mergeCell ref="E39:N39"/>
    <mergeCell ref="D39:D40"/>
    <mergeCell ref="D37:P37"/>
    <mergeCell ref="D52:D53"/>
    <mergeCell ref="E52:N52"/>
    <mergeCell ref="O52:O53"/>
    <mergeCell ref="P52:P53"/>
    <mergeCell ref="D18:M18"/>
    <mergeCell ref="D20:D21"/>
    <mergeCell ref="E20:M20"/>
    <mergeCell ref="M3:N3"/>
    <mergeCell ref="O3:P3"/>
    <mergeCell ref="Q3:R3"/>
    <mergeCell ref="S3:T3"/>
    <mergeCell ref="U3:V3"/>
    <mergeCell ref="W3:X3"/>
    <mergeCell ref="D3:D4"/>
    <mergeCell ref="E3:E4"/>
    <mergeCell ref="F3:F4"/>
    <mergeCell ref="G3:H3"/>
    <mergeCell ref="I3:J3"/>
    <mergeCell ref="K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ANTIOKSIDAN</vt:lpstr>
      <vt:lpstr>VITAMIN C</vt:lpstr>
      <vt:lpstr>TPT</vt:lpstr>
      <vt:lpstr>LAB</vt:lpstr>
      <vt:lpstr>HASIL LAB</vt:lpstr>
      <vt:lpstr>ORLEP</vt:lpstr>
      <vt:lpstr>RANK ORLEP</vt:lpstr>
      <vt:lpstr>PPT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2023-04-11T13:04:01Z</dcterms:created>
  <dcterms:modified xsi:type="dcterms:W3CDTF">2023-04-13T08:43:10Z</dcterms:modified>
</cp:coreProperties>
</file>